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decentralization.sharepoint.com/sites/10KnowledgeDevelopment/Shared Documents/12 Specific Knowledge Development/SOLGI/02 SOLGI Asia and Pacific/LoGICA PNG2022 Papua New Guinea/PNG 2026/"/>
    </mc:Choice>
  </mc:AlternateContent>
  <xr:revisionPtr revIDLastSave="329" documentId="13_ncr:1_{5403C682-41BD-4E97-BCB1-0F9088FAF66B}" xr6:coauthVersionLast="47" xr6:coauthVersionMax="47" xr10:uidLastSave="{1C142FBF-EC1C-4391-9139-CBAEBFC353B2}"/>
  <bookViews>
    <workbookView xWindow="-96" yWindow="-96" windowWidth="19392" windowHeight="10272" tabRatio="770" xr2:uid="{00000000-000D-0000-FFFF-FFFF00000000}"/>
  </bookViews>
  <sheets>
    <sheet name="IGP1 Structure" sheetId="31" r:id="rId1"/>
    <sheet name="IGP2 Governance" sheetId="53" r:id="rId2"/>
    <sheet name="IGP3 Functions" sheetId="34" state="hidden" r:id="rId3"/>
    <sheet name="IGP Info" sheetId="40" r:id="rId4"/>
    <sheet name="IGP Country Notes " sheetId="56" state="hidden" r:id="rId5"/>
    <sheet name="IGP Extract" sheetId="55" state="hidden" r:id="rId6"/>
  </sheets>
  <definedNames>
    <definedName name="_xlnm.Print_Area" localSheetId="3">'IGP Info'!$A$1:$G$32</definedName>
    <definedName name="_xlnm.Print_Area" localSheetId="2">'IGP3 Functions'!$A$1:$L$28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31" l="1"/>
  <c r="J23" i="31"/>
  <c r="J22" i="31"/>
  <c r="M73" i="53" l="1"/>
  <c r="L73" i="53"/>
  <c r="K73" i="53"/>
  <c r="J73" i="53"/>
  <c r="H60" i="53"/>
  <c r="G60" i="53"/>
  <c r="F60" i="53"/>
  <c r="E60" i="53"/>
  <c r="B77" i="56"/>
  <c r="C77" i="56" s="1"/>
  <c r="B76" i="56"/>
  <c r="C76" i="56" s="1"/>
  <c r="B75" i="56"/>
  <c r="C75" i="56" s="1"/>
  <c r="B74" i="56"/>
  <c r="C74" i="56" s="1"/>
  <c r="B73" i="56"/>
  <c r="C73" i="56" s="1"/>
  <c r="B72" i="56"/>
  <c r="C72" i="56" s="1"/>
  <c r="C2" i="56"/>
  <c r="N13" i="34"/>
  <c r="N12" i="34"/>
  <c r="N11" i="34"/>
  <c r="N10" i="34"/>
  <c r="N9" i="34"/>
  <c r="B64" i="56"/>
  <c r="B66" i="56" s="1"/>
  <c r="B65" i="56"/>
  <c r="C65" i="56" s="1"/>
  <c r="M74" i="53"/>
  <c r="L74" i="53"/>
  <c r="K74" i="53"/>
  <c r="J74" i="53"/>
  <c r="M72" i="53"/>
  <c r="L72" i="53"/>
  <c r="K72" i="53"/>
  <c r="J72" i="53"/>
  <c r="M71" i="53"/>
  <c r="L71" i="53"/>
  <c r="K71" i="53"/>
  <c r="J71" i="53"/>
  <c r="H72" i="53"/>
  <c r="H73" i="53" s="1"/>
  <c r="G72" i="53"/>
  <c r="G73" i="53" s="1"/>
  <c r="F72" i="53"/>
  <c r="F73" i="53" s="1"/>
  <c r="E72" i="53"/>
  <c r="E73" i="53" s="1"/>
  <c r="B25" i="56"/>
  <c r="C25" i="56" s="1"/>
  <c r="B7" i="56"/>
  <c r="C7" i="56" s="1"/>
  <c r="B6" i="56"/>
  <c r="D204" i="31"/>
  <c r="F204" i="31" s="1"/>
  <c r="B15" i="56"/>
  <c r="C15" i="56" s="1"/>
  <c r="B14" i="56"/>
  <c r="C14" i="56" s="1"/>
  <c r="B13" i="56"/>
  <c r="C13" i="56" s="1"/>
  <c r="B12" i="56"/>
  <c r="C12" i="56" s="1"/>
  <c r="B11" i="56"/>
  <c r="C11" i="56" s="1"/>
  <c r="E183" i="55"/>
  <c r="D183" i="55"/>
  <c r="C183" i="55"/>
  <c r="B183" i="55"/>
  <c r="A183" i="55"/>
  <c r="E182" i="55"/>
  <c r="D182" i="55"/>
  <c r="C182" i="55"/>
  <c r="B182" i="55"/>
  <c r="A182" i="55"/>
  <c r="E181" i="55"/>
  <c r="D181" i="55"/>
  <c r="C181" i="55"/>
  <c r="B181" i="55"/>
  <c r="A181" i="55"/>
  <c r="E180" i="55"/>
  <c r="D180" i="55"/>
  <c r="C180" i="55"/>
  <c r="B180" i="55"/>
  <c r="A180" i="55"/>
  <c r="E179" i="55"/>
  <c r="D179" i="55"/>
  <c r="C179" i="55"/>
  <c r="B179" i="55"/>
  <c r="A179" i="55"/>
  <c r="E178" i="55"/>
  <c r="D178" i="55"/>
  <c r="C178" i="55"/>
  <c r="B178" i="55"/>
  <c r="A178" i="55"/>
  <c r="E177" i="55"/>
  <c r="D177" i="55"/>
  <c r="C177" i="55"/>
  <c r="B177" i="55"/>
  <c r="A177" i="55"/>
  <c r="E176" i="55"/>
  <c r="D176" i="55"/>
  <c r="C176" i="55"/>
  <c r="B176" i="55"/>
  <c r="A176" i="55"/>
  <c r="E175" i="55"/>
  <c r="D175" i="55"/>
  <c r="C175" i="55"/>
  <c r="B175" i="55"/>
  <c r="A175" i="55"/>
  <c r="E174" i="55"/>
  <c r="D174" i="55"/>
  <c r="C174" i="55"/>
  <c r="B174" i="55"/>
  <c r="A174" i="55"/>
  <c r="E173" i="55"/>
  <c r="D173" i="55"/>
  <c r="C173" i="55"/>
  <c r="B173" i="55"/>
  <c r="A173" i="55"/>
  <c r="E172" i="55"/>
  <c r="D172" i="55"/>
  <c r="C172" i="55"/>
  <c r="B172" i="55"/>
  <c r="A172" i="55"/>
  <c r="E171" i="55"/>
  <c r="D171" i="55"/>
  <c r="C171" i="55"/>
  <c r="B171" i="55"/>
  <c r="A171" i="55"/>
  <c r="E170" i="55"/>
  <c r="D170" i="55"/>
  <c r="C170" i="55"/>
  <c r="B170" i="55"/>
  <c r="A170" i="55"/>
  <c r="E169" i="55"/>
  <c r="D169" i="55"/>
  <c r="C169" i="55"/>
  <c r="B169" i="55"/>
  <c r="A169" i="55"/>
  <c r="E168" i="55"/>
  <c r="D168" i="55"/>
  <c r="C168" i="55"/>
  <c r="B168" i="55"/>
  <c r="A168" i="55"/>
  <c r="E167" i="55"/>
  <c r="D167" i="55"/>
  <c r="C167" i="55"/>
  <c r="B167" i="55"/>
  <c r="A167" i="55"/>
  <c r="E166" i="55"/>
  <c r="D166" i="55"/>
  <c r="C166" i="55"/>
  <c r="B166" i="55"/>
  <c r="A166" i="55"/>
  <c r="E165" i="55"/>
  <c r="D165" i="55"/>
  <c r="C165" i="55"/>
  <c r="B165" i="55"/>
  <c r="A165" i="55"/>
  <c r="E164" i="55"/>
  <c r="D164" i="55"/>
  <c r="C164" i="55"/>
  <c r="B164" i="55"/>
  <c r="A164" i="55"/>
  <c r="E163" i="55"/>
  <c r="D163" i="55"/>
  <c r="C163" i="55"/>
  <c r="B163" i="55"/>
  <c r="A163" i="55"/>
  <c r="E162" i="55"/>
  <c r="D162" i="55"/>
  <c r="C162" i="55"/>
  <c r="B162" i="55"/>
  <c r="A162" i="55"/>
  <c r="E161" i="55"/>
  <c r="D161" i="55"/>
  <c r="C161" i="55"/>
  <c r="B161" i="55"/>
  <c r="A161" i="55"/>
  <c r="E160" i="55"/>
  <c r="D160" i="55"/>
  <c r="C160" i="55"/>
  <c r="B160" i="55"/>
  <c r="A160" i="55"/>
  <c r="E159" i="55"/>
  <c r="D159" i="55"/>
  <c r="C159" i="55"/>
  <c r="B159" i="55"/>
  <c r="A159" i="55"/>
  <c r="E158" i="55"/>
  <c r="D158" i="55"/>
  <c r="C158" i="55"/>
  <c r="B158" i="55"/>
  <c r="A158" i="55"/>
  <c r="E157" i="55"/>
  <c r="D157" i="55"/>
  <c r="C157" i="55"/>
  <c r="B157" i="55"/>
  <c r="A157" i="55"/>
  <c r="E156" i="55"/>
  <c r="D156" i="55"/>
  <c r="C156" i="55"/>
  <c r="B156" i="55"/>
  <c r="A156" i="55"/>
  <c r="E155" i="55"/>
  <c r="D155" i="55"/>
  <c r="C155" i="55"/>
  <c r="B155" i="55"/>
  <c r="A155" i="55"/>
  <c r="E154" i="55"/>
  <c r="D154" i="55"/>
  <c r="C154" i="55"/>
  <c r="B154" i="55"/>
  <c r="A154" i="55"/>
  <c r="E153" i="55"/>
  <c r="D153" i="55"/>
  <c r="C153" i="55"/>
  <c r="B153" i="55"/>
  <c r="A153" i="55"/>
  <c r="E152" i="55"/>
  <c r="D152" i="55"/>
  <c r="C152" i="55"/>
  <c r="B152" i="55"/>
  <c r="A152" i="55"/>
  <c r="K151" i="55"/>
  <c r="J151" i="55"/>
  <c r="I151" i="55"/>
  <c r="H151" i="55"/>
  <c r="G151" i="55"/>
  <c r="F151" i="55"/>
  <c r="E151" i="55"/>
  <c r="D151" i="55"/>
  <c r="C151" i="55"/>
  <c r="B151" i="55"/>
  <c r="A151" i="55"/>
  <c r="K150" i="55"/>
  <c r="J150" i="55"/>
  <c r="I150" i="55"/>
  <c r="H150" i="55"/>
  <c r="G150" i="55"/>
  <c r="F150" i="55"/>
  <c r="E150" i="55"/>
  <c r="D150" i="55"/>
  <c r="C150" i="55"/>
  <c r="B150" i="55"/>
  <c r="A150" i="55"/>
  <c r="K149" i="55"/>
  <c r="J149" i="55"/>
  <c r="I149" i="55"/>
  <c r="H149" i="55"/>
  <c r="G149" i="55"/>
  <c r="F149" i="55"/>
  <c r="E149" i="55"/>
  <c r="D149" i="55"/>
  <c r="C149" i="55"/>
  <c r="B149" i="55"/>
  <c r="A149" i="55"/>
  <c r="K148" i="55"/>
  <c r="J148" i="55"/>
  <c r="I148" i="55"/>
  <c r="H148" i="55"/>
  <c r="G148" i="55"/>
  <c r="F148" i="55"/>
  <c r="E148" i="55"/>
  <c r="D148" i="55"/>
  <c r="C148" i="55"/>
  <c r="B148" i="55"/>
  <c r="A148" i="55"/>
  <c r="K147" i="55"/>
  <c r="J147" i="55"/>
  <c r="I147" i="55"/>
  <c r="H147" i="55"/>
  <c r="G147" i="55"/>
  <c r="F147" i="55"/>
  <c r="E147" i="55"/>
  <c r="D147" i="55"/>
  <c r="C147" i="55"/>
  <c r="B147" i="55"/>
  <c r="A147" i="55"/>
  <c r="K146" i="55"/>
  <c r="J146" i="55"/>
  <c r="I146" i="55"/>
  <c r="H146" i="55"/>
  <c r="G146" i="55"/>
  <c r="F146" i="55"/>
  <c r="E146" i="55"/>
  <c r="D146" i="55"/>
  <c r="C146" i="55"/>
  <c r="B146" i="55"/>
  <c r="A146" i="55"/>
  <c r="K145" i="55"/>
  <c r="J145" i="55"/>
  <c r="I145" i="55"/>
  <c r="H145" i="55"/>
  <c r="G145" i="55"/>
  <c r="F145" i="55"/>
  <c r="E145" i="55"/>
  <c r="D145" i="55"/>
  <c r="C145" i="55"/>
  <c r="B145" i="55"/>
  <c r="A145" i="55"/>
  <c r="K144" i="55"/>
  <c r="J144" i="55"/>
  <c r="I144" i="55"/>
  <c r="H144" i="55"/>
  <c r="G144" i="55"/>
  <c r="F144" i="55"/>
  <c r="E144" i="55"/>
  <c r="D144" i="55"/>
  <c r="C144" i="55"/>
  <c r="B144" i="55"/>
  <c r="A144" i="55"/>
  <c r="K143" i="55"/>
  <c r="J143" i="55"/>
  <c r="I143" i="55"/>
  <c r="H143" i="55"/>
  <c r="G143" i="55"/>
  <c r="F143" i="55"/>
  <c r="E143" i="55"/>
  <c r="D143" i="55"/>
  <c r="C143" i="55"/>
  <c r="B143" i="55"/>
  <c r="A143" i="55"/>
  <c r="K142" i="55"/>
  <c r="J142" i="55"/>
  <c r="I142" i="55"/>
  <c r="H142" i="55"/>
  <c r="G142" i="55"/>
  <c r="F142" i="55"/>
  <c r="E142" i="55"/>
  <c r="D142" i="55"/>
  <c r="C142" i="55"/>
  <c r="B142" i="55"/>
  <c r="A142" i="55"/>
  <c r="K141" i="55"/>
  <c r="J141" i="55"/>
  <c r="I141" i="55"/>
  <c r="H141" i="55"/>
  <c r="G141" i="55"/>
  <c r="F141" i="55"/>
  <c r="E141" i="55"/>
  <c r="D141" i="55"/>
  <c r="C141" i="55"/>
  <c r="B141" i="55"/>
  <c r="A141" i="55"/>
  <c r="K140" i="55"/>
  <c r="J140" i="55"/>
  <c r="I140" i="55"/>
  <c r="H140" i="55"/>
  <c r="G140" i="55"/>
  <c r="F140" i="55"/>
  <c r="E140" i="55"/>
  <c r="D140" i="55"/>
  <c r="C140" i="55"/>
  <c r="B140" i="55"/>
  <c r="A140" i="55"/>
  <c r="K139" i="55"/>
  <c r="J139" i="55"/>
  <c r="I139" i="55"/>
  <c r="H139" i="55"/>
  <c r="G139" i="55"/>
  <c r="F139" i="55"/>
  <c r="E139" i="55"/>
  <c r="D139" i="55"/>
  <c r="C139" i="55"/>
  <c r="B139" i="55"/>
  <c r="A139" i="55"/>
  <c r="K138" i="55"/>
  <c r="J138" i="55"/>
  <c r="I138" i="55"/>
  <c r="H138" i="55"/>
  <c r="G138" i="55"/>
  <c r="F138" i="55"/>
  <c r="E138" i="55"/>
  <c r="D138" i="55"/>
  <c r="C138" i="55"/>
  <c r="B138" i="55"/>
  <c r="A138" i="55"/>
  <c r="K137" i="55"/>
  <c r="J137" i="55"/>
  <c r="I137" i="55"/>
  <c r="H137" i="55"/>
  <c r="G137" i="55"/>
  <c r="F137" i="55"/>
  <c r="E137" i="55"/>
  <c r="D137" i="55"/>
  <c r="C137" i="55"/>
  <c r="B137" i="55"/>
  <c r="A137" i="55"/>
  <c r="K136" i="55"/>
  <c r="J136" i="55"/>
  <c r="I136" i="55"/>
  <c r="H136" i="55"/>
  <c r="G136" i="55"/>
  <c r="F136" i="55"/>
  <c r="E136" i="55"/>
  <c r="D136" i="55"/>
  <c r="C136" i="55"/>
  <c r="B136" i="55"/>
  <c r="A136" i="55"/>
  <c r="K135" i="55"/>
  <c r="J135" i="55"/>
  <c r="I135" i="55"/>
  <c r="H135" i="55"/>
  <c r="G135" i="55"/>
  <c r="F135" i="55"/>
  <c r="E135" i="55"/>
  <c r="D135" i="55"/>
  <c r="C135" i="55"/>
  <c r="B135" i="55"/>
  <c r="A135" i="55"/>
  <c r="K134" i="55"/>
  <c r="J134" i="55"/>
  <c r="I134" i="55"/>
  <c r="H134" i="55"/>
  <c r="G134" i="55"/>
  <c r="F134" i="55"/>
  <c r="E134" i="55"/>
  <c r="D134" i="55"/>
  <c r="C134" i="55"/>
  <c r="B134" i="55"/>
  <c r="A134" i="55"/>
  <c r="K133" i="55"/>
  <c r="J133" i="55"/>
  <c r="I133" i="55"/>
  <c r="H133" i="55"/>
  <c r="G133" i="55"/>
  <c r="F133" i="55"/>
  <c r="E133" i="55"/>
  <c r="D133" i="55"/>
  <c r="C133" i="55"/>
  <c r="B133" i="55"/>
  <c r="A133" i="55"/>
  <c r="K132" i="55"/>
  <c r="J132" i="55"/>
  <c r="I132" i="55"/>
  <c r="H132" i="55"/>
  <c r="G132" i="55"/>
  <c r="F132" i="55"/>
  <c r="E132" i="55"/>
  <c r="D132" i="55"/>
  <c r="C132" i="55"/>
  <c r="B132" i="55"/>
  <c r="A132" i="55"/>
  <c r="K131" i="55"/>
  <c r="J131" i="55"/>
  <c r="I131" i="55"/>
  <c r="H131" i="55"/>
  <c r="G131" i="55"/>
  <c r="F131" i="55"/>
  <c r="E131" i="55"/>
  <c r="D131" i="55"/>
  <c r="C131" i="55"/>
  <c r="B131" i="55"/>
  <c r="A131" i="55"/>
  <c r="K130" i="55"/>
  <c r="J130" i="55"/>
  <c r="I130" i="55"/>
  <c r="H130" i="55"/>
  <c r="G130" i="55"/>
  <c r="F130" i="55"/>
  <c r="E130" i="55"/>
  <c r="D130" i="55"/>
  <c r="C130" i="55"/>
  <c r="B130" i="55"/>
  <c r="A130" i="55"/>
  <c r="K129" i="55"/>
  <c r="J129" i="55"/>
  <c r="I129" i="55"/>
  <c r="H129" i="55"/>
  <c r="G129" i="55"/>
  <c r="F129" i="55"/>
  <c r="E129" i="55"/>
  <c r="D129" i="55"/>
  <c r="C129" i="55"/>
  <c r="B129" i="55"/>
  <c r="A129" i="55"/>
  <c r="K128" i="55"/>
  <c r="J128" i="55"/>
  <c r="I128" i="55"/>
  <c r="H128" i="55"/>
  <c r="G128" i="55"/>
  <c r="F128" i="55"/>
  <c r="E128" i="55"/>
  <c r="D128" i="55"/>
  <c r="C128" i="55"/>
  <c r="B128" i="55"/>
  <c r="A128" i="55"/>
  <c r="K127" i="55"/>
  <c r="J127" i="55"/>
  <c r="I127" i="55"/>
  <c r="H127" i="55"/>
  <c r="G127" i="55"/>
  <c r="F127" i="55"/>
  <c r="E127" i="55"/>
  <c r="D127" i="55"/>
  <c r="C127" i="55"/>
  <c r="B127" i="55"/>
  <c r="A127" i="55"/>
  <c r="K126" i="55"/>
  <c r="J126" i="55"/>
  <c r="I126" i="55"/>
  <c r="H126" i="55"/>
  <c r="G126" i="55"/>
  <c r="F126" i="55"/>
  <c r="E126" i="55"/>
  <c r="D126" i="55"/>
  <c r="C126" i="55"/>
  <c r="B126" i="55"/>
  <c r="A126" i="55"/>
  <c r="K125" i="55"/>
  <c r="J125" i="55"/>
  <c r="I125" i="55"/>
  <c r="H125" i="55"/>
  <c r="G125" i="55"/>
  <c r="F125" i="55"/>
  <c r="E125" i="55"/>
  <c r="D125" i="55"/>
  <c r="C125" i="55"/>
  <c r="B125" i="55"/>
  <c r="A125" i="55"/>
  <c r="M124" i="55"/>
  <c r="L124" i="55"/>
  <c r="K124" i="55"/>
  <c r="J124" i="55"/>
  <c r="I124" i="55"/>
  <c r="H124" i="55"/>
  <c r="G124" i="55"/>
  <c r="F124" i="55"/>
  <c r="E124" i="55"/>
  <c r="D124" i="55"/>
  <c r="C124" i="55"/>
  <c r="B124" i="55"/>
  <c r="A124" i="55"/>
  <c r="M123" i="55"/>
  <c r="L123" i="55"/>
  <c r="K123" i="55"/>
  <c r="J123" i="55"/>
  <c r="I123" i="55"/>
  <c r="H123" i="55"/>
  <c r="G123" i="55"/>
  <c r="F123" i="55"/>
  <c r="E123" i="55"/>
  <c r="D123" i="55"/>
  <c r="C123" i="55"/>
  <c r="B123" i="55"/>
  <c r="A123" i="55"/>
  <c r="M122" i="55"/>
  <c r="L122" i="55"/>
  <c r="K122" i="55"/>
  <c r="J122" i="55"/>
  <c r="I122" i="55"/>
  <c r="H122" i="55"/>
  <c r="G122" i="55"/>
  <c r="F122" i="55"/>
  <c r="E122" i="55"/>
  <c r="D122" i="55"/>
  <c r="C122" i="55"/>
  <c r="B122" i="55"/>
  <c r="A122" i="55"/>
  <c r="M121" i="55"/>
  <c r="L121" i="55"/>
  <c r="K121" i="55"/>
  <c r="J121" i="55"/>
  <c r="I121" i="55"/>
  <c r="H121" i="55"/>
  <c r="G121" i="55"/>
  <c r="F121" i="55"/>
  <c r="E121" i="55"/>
  <c r="D121" i="55"/>
  <c r="C121" i="55"/>
  <c r="B121" i="55"/>
  <c r="A121" i="55"/>
  <c r="M120" i="55"/>
  <c r="L120" i="55"/>
  <c r="K120" i="55"/>
  <c r="J120" i="55"/>
  <c r="I120" i="55"/>
  <c r="H120" i="55"/>
  <c r="G120" i="55"/>
  <c r="F120" i="55"/>
  <c r="E120" i="55"/>
  <c r="D120" i="55"/>
  <c r="C120" i="55"/>
  <c r="B120" i="55"/>
  <c r="A120" i="55"/>
  <c r="M119" i="55"/>
  <c r="L119" i="55"/>
  <c r="K119" i="55"/>
  <c r="J119" i="55"/>
  <c r="I119" i="55"/>
  <c r="H119" i="55"/>
  <c r="G119" i="55"/>
  <c r="F119" i="55"/>
  <c r="E119" i="55"/>
  <c r="D119" i="55"/>
  <c r="C119" i="55"/>
  <c r="B119" i="55"/>
  <c r="A119" i="55"/>
  <c r="M118" i="55"/>
  <c r="L118" i="55"/>
  <c r="K118" i="55"/>
  <c r="J118" i="55"/>
  <c r="I118" i="55"/>
  <c r="H118" i="55"/>
  <c r="G118" i="55"/>
  <c r="F118" i="55"/>
  <c r="E118" i="55"/>
  <c r="D118" i="55"/>
  <c r="C118" i="55"/>
  <c r="B118" i="55"/>
  <c r="A118" i="55"/>
  <c r="M117" i="55"/>
  <c r="L117" i="55"/>
  <c r="K117" i="55"/>
  <c r="J117" i="55"/>
  <c r="I117" i="55"/>
  <c r="H117" i="55"/>
  <c r="G117" i="55"/>
  <c r="F117" i="55"/>
  <c r="E117" i="55"/>
  <c r="D117" i="55"/>
  <c r="C117" i="55"/>
  <c r="B117" i="55"/>
  <c r="A117" i="55"/>
  <c r="M116" i="55"/>
  <c r="L116" i="55"/>
  <c r="K116" i="55"/>
  <c r="J116" i="55"/>
  <c r="I116" i="55"/>
  <c r="H116" i="55"/>
  <c r="G116" i="55"/>
  <c r="F116" i="55"/>
  <c r="E116" i="55"/>
  <c r="D116" i="55"/>
  <c r="C116" i="55"/>
  <c r="B116" i="55"/>
  <c r="A116" i="55"/>
  <c r="M115" i="55"/>
  <c r="L115" i="55"/>
  <c r="K115" i="55"/>
  <c r="J115" i="55"/>
  <c r="I115" i="55"/>
  <c r="H115" i="55"/>
  <c r="G115" i="55"/>
  <c r="F115" i="55"/>
  <c r="E115" i="55"/>
  <c r="D115" i="55"/>
  <c r="C115" i="55"/>
  <c r="B115" i="55"/>
  <c r="A115" i="55"/>
  <c r="M114" i="55"/>
  <c r="L114" i="55"/>
  <c r="K114" i="55"/>
  <c r="J114" i="55"/>
  <c r="I114" i="55"/>
  <c r="H114" i="55"/>
  <c r="G114" i="55"/>
  <c r="F114" i="55"/>
  <c r="E114" i="55"/>
  <c r="D114" i="55"/>
  <c r="C114" i="55"/>
  <c r="B114" i="55"/>
  <c r="A114" i="55"/>
  <c r="M113" i="55"/>
  <c r="L113" i="55"/>
  <c r="K113" i="55"/>
  <c r="J113" i="55"/>
  <c r="I113" i="55"/>
  <c r="H113" i="55"/>
  <c r="G113" i="55"/>
  <c r="F113" i="55"/>
  <c r="E113" i="55"/>
  <c r="D113" i="55"/>
  <c r="C113" i="55"/>
  <c r="B113" i="55"/>
  <c r="A113" i="55"/>
  <c r="M112" i="55"/>
  <c r="L112" i="55"/>
  <c r="K112" i="55"/>
  <c r="J112" i="55"/>
  <c r="I112" i="55"/>
  <c r="H112" i="55"/>
  <c r="G112" i="55"/>
  <c r="F112" i="55"/>
  <c r="E112" i="55"/>
  <c r="D112" i="55"/>
  <c r="C112" i="55"/>
  <c r="B112" i="55"/>
  <c r="A112" i="55"/>
  <c r="M111" i="55"/>
  <c r="L111" i="55"/>
  <c r="K111" i="55"/>
  <c r="J111" i="55"/>
  <c r="I111" i="55"/>
  <c r="H111" i="55"/>
  <c r="G111" i="55"/>
  <c r="F111" i="55"/>
  <c r="E111" i="55"/>
  <c r="D111" i="55"/>
  <c r="C111" i="55"/>
  <c r="B111" i="55"/>
  <c r="A111" i="55"/>
  <c r="M110" i="55"/>
  <c r="L110" i="55"/>
  <c r="K110" i="55"/>
  <c r="J110" i="55"/>
  <c r="I110" i="55"/>
  <c r="H110" i="55"/>
  <c r="G110" i="55"/>
  <c r="F110" i="55"/>
  <c r="E110" i="55"/>
  <c r="D110" i="55"/>
  <c r="C110" i="55"/>
  <c r="B110" i="55"/>
  <c r="A110" i="55"/>
  <c r="M109" i="55"/>
  <c r="L109" i="55"/>
  <c r="K109" i="55"/>
  <c r="J109" i="55"/>
  <c r="I109" i="55"/>
  <c r="H109" i="55"/>
  <c r="G109" i="55"/>
  <c r="F109" i="55"/>
  <c r="E109" i="55"/>
  <c r="D109" i="55"/>
  <c r="C109" i="55"/>
  <c r="B109" i="55"/>
  <c r="A109" i="55"/>
  <c r="M108" i="55"/>
  <c r="L108" i="55"/>
  <c r="K108" i="55"/>
  <c r="J108" i="55"/>
  <c r="I108" i="55"/>
  <c r="H108" i="55"/>
  <c r="G108" i="55"/>
  <c r="F108" i="55"/>
  <c r="E108" i="55"/>
  <c r="D108" i="55"/>
  <c r="C108" i="55"/>
  <c r="B108" i="55"/>
  <c r="A108" i="55"/>
  <c r="M107" i="55"/>
  <c r="L107" i="55"/>
  <c r="K107" i="55"/>
  <c r="J107" i="55"/>
  <c r="I107" i="55"/>
  <c r="H107" i="55"/>
  <c r="G107" i="55"/>
  <c r="F107" i="55"/>
  <c r="E107" i="55"/>
  <c r="D107" i="55"/>
  <c r="C107" i="55"/>
  <c r="B107" i="55"/>
  <c r="A107" i="55"/>
  <c r="M106" i="55"/>
  <c r="L106" i="55"/>
  <c r="K106" i="55"/>
  <c r="J106" i="55"/>
  <c r="I106" i="55"/>
  <c r="H106" i="55"/>
  <c r="G106" i="55"/>
  <c r="F106" i="55"/>
  <c r="E106" i="55"/>
  <c r="D106" i="55"/>
  <c r="C106" i="55"/>
  <c r="B106" i="55"/>
  <c r="A106" i="55"/>
  <c r="M105" i="55"/>
  <c r="L105" i="55"/>
  <c r="K105" i="55"/>
  <c r="J105" i="55"/>
  <c r="I105" i="55"/>
  <c r="H105" i="55"/>
  <c r="G105" i="55"/>
  <c r="F105" i="55"/>
  <c r="E105" i="55"/>
  <c r="D105" i="55"/>
  <c r="C105" i="55"/>
  <c r="B105" i="55"/>
  <c r="A105" i="55"/>
  <c r="M104" i="55"/>
  <c r="L104" i="55"/>
  <c r="K104" i="55"/>
  <c r="J104" i="55"/>
  <c r="I104" i="55"/>
  <c r="H104" i="55"/>
  <c r="G104" i="55"/>
  <c r="F104" i="55"/>
  <c r="E104" i="55"/>
  <c r="D104" i="55"/>
  <c r="C104" i="55"/>
  <c r="B104" i="55"/>
  <c r="A104" i="55"/>
  <c r="M103" i="55"/>
  <c r="L103" i="55"/>
  <c r="K103" i="55"/>
  <c r="J103" i="55"/>
  <c r="I103" i="55"/>
  <c r="H103" i="55"/>
  <c r="G103" i="55"/>
  <c r="F103" i="55"/>
  <c r="E103" i="55"/>
  <c r="D103" i="55"/>
  <c r="C103" i="55"/>
  <c r="B103" i="55"/>
  <c r="A103" i="55"/>
  <c r="M102" i="55"/>
  <c r="L102" i="55"/>
  <c r="K102" i="55"/>
  <c r="J102" i="55"/>
  <c r="I102" i="55"/>
  <c r="H102" i="55"/>
  <c r="G102" i="55"/>
  <c r="F102" i="55"/>
  <c r="E102" i="55"/>
  <c r="D102" i="55"/>
  <c r="C102" i="55"/>
  <c r="B102" i="55"/>
  <c r="A102" i="55"/>
  <c r="M101" i="55"/>
  <c r="L101" i="55"/>
  <c r="K101" i="55"/>
  <c r="J101" i="55"/>
  <c r="I101" i="55"/>
  <c r="H101" i="55"/>
  <c r="G101" i="55"/>
  <c r="F101" i="55"/>
  <c r="E101" i="55"/>
  <c r="D101" i="55"/>
  <c r="C101" i="55"/>
  <c r="B101" i="55"/>
  <c r="A101" i="55"/>
  <c r="M100" i="55"/>
  <c r="L100" i="55"/>
  <c r="K100" i="55"/>
  <c r="J100" i="55"/>
  <c r="I100" i="55"/>
  <c r="H100" i="55"/>
  <c r="G100" i="55"/>
  <c r="F100" i="55"/>
  <c r="E100" i="55"/>
  <c r="D100" i="55"/>
  <c r="C100" i="55"/>
  <c r="B100" i="55"/>
  <c r="A100" i="55"/>
  <c r="M99" i="55"/>
  <c r="L99" i="55"/>
  <c r="K99" i="55"/>
  <c r="J99" i="55"/>
  <c r="I99" i="55"/>
  <c r="H99" i="55"/>
  <c r="G99" i="55"/>
  <c r="F99" i="55"/>
  <c r="E99" i="55"/>
  <c r="D99" i="55"/>
  <c r="C99" i="55"/>
  <c r="B99" i="55"/>
  <c r="A99" i="55"/>
  <c r="M98" i="55"/>
  <c r="L98" i="55"/>
  <c r="K98" i="55"/>
  <c r="J98" i="55"/>
  <c r="I98" i="55"/>
  <c r="H98" i="55"/>
  <c r="G98" i="55"/>
  <c r="F98" i="55"/>
  <c r="E98" i="55"/>
  <c r="D98" i="55"/>
  <c r="C98" i="55"/>
  <c r="B98" i="55"/>
  <c r="A98" i="55"/>
  <c r="M97" i="55"/>
  <c r="L97" i="55"/>
  <c r="K97" i="55"/>
  <c r="J97" i="55"/>
  <c r="I97" i="55"/>
  <c r="H97" i="55"/>
  <c r="G97" i="55"/>
  <c r="F97" i="55"/>
  <c r="E97" i="55"/>
  <c r="D97" i="55"/>
  <c r="C97" i="55"/>
  <c r="B97" i="55"/>
  <c r="A97" i="55"/>
  <c r="M96" i="55"/>
  <c r="L96" i="55"/>
  <c r="K96" i="55"/>
  <c r="J96" i="55"/>
  <c r="I96" i="55"/>
  <c r="H96" i="55"/>
  <c r="G96" i="55"/>
  <c r="F96" i="55"/>
  <c r="E96" i="55"/>
  <c r="D96" i="55"/>
  <c r="C96" i="55"/>
  <c r="B96" i="55"/>
  <c r="A96" i="55"/>
  <c r="M94" i="55"/>
  <c r="L94" i="55"/>
  <c r="K94" i="55"/>
  <c r="J94" i="55"/>
  <c r="I94" i="55"/>
  <c r="H94" i="55"/>
  <c r="G94" i="55"/>
  <c r="F94" i="55"/>
  <c r="E94" i="55"/>
  <c r="D94" i="55"/>
  <c r="C94" i="55"/>
  <c r="B94" i="55"/>
  <c r="A94" i="55"/>
  <c r="M93" i="55"/>
  <c r="L93" i="55"/>
  <c r="K93" i="55"/>
  <c r="J93" i="55"/>
  <c r="I93" i="55"/>
  <c r="H93" i="55"/>
  <c r="G93" i="55"/>
  <c r="F93" i="55"/>
  <c r="E93" i="55"/>
  <c r="D93" i="55"/>
  <c r="C93" i="55"/>
  <c r="B93" i="55"/>
  <c r="A93" i="55"/>
  <c r="M92" i="55"/>
  <c r="L92" i="55"/>
  <c r="K92" i="55"/>
  <c r="J92" i="55"/>
  <c r="I92" i="55"/>
  <c r="H92" i="55"/>
  <c r="G92" i="55"/>
  <c r="F92" i="55"/>
  <c r="E92" i="55"/>
  <c r="D92" i="55"/>
  <c r="C92" i="55"/>
  <c r="B92" i="55"/>
  <c r="A92" i="55"/>
  <c r="M91" i="55"/>
  <c r="L91" i="55"/>
  <c r="K91" i="55"/>
  <c r="J91" i="55"/>
  <c r="I91" i="55"/>
  <c r="H91" i="55"/>
  <c r="G91" i="55"/>
  <c r="F91" i="55"/>
  <c r="E91" i="55"/>
  <c r="D91" i="55"/>
  <c r="C91" i="55"/>
  <c r="B91" i="55"/>
  <c r="A91" i="55"/>
  <c r="M90" i="55"/>
  <c r="L90" i="55"/>
  <c r="K90" i="55"/>
  <c r="J90" i="55"/>
  <c r="I90" i="55"/>
  <c r="H90" i="55"/>
  <c r="G90" i="55"/>
  <c r="F90" i="55"/>
  <c r="E90" i="55"/>
  <c r="D90" i="55"/>
  <c r="C90" i="55"/>
  <c r="B90" i="55"/>
  <c r="A90" i="55"/>
  <c r="M89" i="55"/>
  <c r="L89" i="55"/>
  <c r="K89" i="55"/>
  <c r="J89" i="55"/>
  <c r="I89" i="55"/>
  <c r="H89" i="55"/>
  <c r="G89" i="55"/>
  <c r="F89" i="55"/>
  <c r="E89" i="55"/>
  <c r="D89" i="55"/>
  <c r="C89" i="55"/>
  <c r="B89" i="55"/>
  <c r="A89" i="55"/>
  <c r="M88" i="55"/>
  <c r="L88" i="55"/>
  <c r="K88" i="55"/>
  <c r="J88" i="55"/>
  <c r="I88" i="55"/>
  <c r="H88" i="55"/>
  <c r="G88" i="55"/>
  <c r="F88" i="55"/>
  <c r="E88" i="55"/>
  <c r="D88" i="55"/>
  <c r="C88" i="55"/>
  <c r="B88" i="55"/>
  <c r="A88" i="55"/>
  <c r="M87" i="55"/>
  <c r="L87" i="55"/>
  <c r="K87" i="55"/>
  <c r="J87" i="55"/>
  <c r="I87" i="55"/>
  <c r="H87" i="55"/>
  <c r="G87" i="55"/>
  <c r="F87" i="55"/>
  <c r="E87" i="55"/>
  <c r="D87" i="55"/>
  <c r="C87" i="55"/>
  <c r="B87" i="55"/>
  <c r="A87" i="55"/>
  <c r="M86" i="55"/>
  <c r="L86" i="55"/>
  <c r="K86" i="55"/>
  <c r="J86" i="55"/>
  <c r="I86" i="55"/>
  <c r="H86" i="55"/>
  <c r="G86" i="55"/>
  <c r="F86" i="55"/>
  <c r="E86" i="55"/>
  <c r="D86" i="55"/>
  <c r="C86" i="55"/>
  <c r="B86" i="55"/>
  <c r="A86" i="55"/>
  <c r="M85" i="55"/>
  <c r="L85" i="55"/>
  <c r="K85" i="55"/>
  <c r="J85" i="55"/>
  <c r="I85" i="55"/>
  <c r="H85" i="55"/>
  <c r="G85" i="55"/>
  <c r="F85" i="55"/>
  <c r="E85" i="55"/>
  <c r="D85" i="55"/>
  <c r="C85" i="55"/>
  <c r="B85" i="55"/>
  <c r="A85" i="55"/>
  <c r="M84" i="55"/>
  <c r="L84" i="55"/>
  <c r="K84" i="55"/>
  <c r="J84" i="55"/>
  <c r="I84" i="55"/>
  <c r="H84" i="55"/>
  <c r="G84" i="55"/>
  <c r="F84" i="55"/>
  <c r="E84" i="55"/>
  <c r="D84" i="55"/>
  <c r="C84" i="55"/>
  <c r="B84" i="55"/>
  <c r="A84" i="55"/>
  <c r="M83" i="55"/>
  <c r="L83" i="55"/>
  <c r="K83" i="55"/>
  <c r="J83" i="55"/>
  <c r="I83" i="55"/>
  <c r="H83" i="55"/>
  <c r="G83" i="55"/>
  <c r="F83" i="55"/>
  <c r="E83" i="55"/>
  <c r="D83" i="55"/>
  <c r="C83" i="55"/>
  <c r="B83" i="55"/>
  <c r="A83" i="55"/>
  <c r="M82" i="55"/>
  <c r="L82" i="55"/>
  <c r="K82" i="55"/>
  <c r="J82" i="55"/>
  <c r="I82" i="55"/>
  <c r="H82" i="55"/>
  <c r="G82" i="55"/>
  <c r="F82" i="55"/>
  <c r="E82" i="55"/>
  <c r="D82" i="55"/>
  <c r="C82" i="55"/>
  <c r="B82" i="55"/>
  <c r="A82" i="55"/>
  <c r="M81" i="55"/>
  <c r="L81" i="55"/>
  <c r="K81" i="55"/>
  <c r="J81" i="55"/>
  <c r="I81" i="55"/>
  <c r="H81" i="55"/>
  <c r="G81" i="55"/>
  <c r="F81" i="55"/>
  <c r="E81" i="55"/>
  <c r="D81" i="55"/>
  <c r="C81" i="55"/>
  <c r="B81" i="55"/>
  <c r="A81" i="55"/>
  <c r="M80" i="55"/>
  <c r="L80" i="55"/>
  <c r="K80" i="55"/>
  <c r="J80" i="55"/>
  <c r="I80" i="55"/>
  <c r="H80" i="55"/>
  <c r="G80" i="55"/>
  <c r="F80" i="55"/>
  <c r="E80" i="55"/>
  <c r="D80" i="55"/>
  <c r="C80" i="55"/>
  <c r="B80" i="55"/>
  <c r="A80" i="55"/>
  <c r="M79" i="55"/>
  <c r="L79" i="55"/>
  <c r="K79" i="55"/>
  <c r="J79" i="55"/>
  <c r="I79" i="55"/>
  <c r="H79" i="55"/>
  <c r="G79" i="55"/>
  <c r="F79" i="55"/>
  <c r="E79" i="55"/>
  <c r="D79" i="55"/>
  <c r="C79" i="55"/>
  <c r="B79" i="55"/>
  <c r="A79" i="55"/>
  <c r="M78" i="55"/>
  <c r="L78" i="55"/>
  <c r="K78" i="55"/>
  <c r="J78" i="55"/>
  <c r="I78" i="55"/>
  <c r="H78" i="55"/>
  <c r="G78" i="55"/>
  <c r="F78" i="55"/>
  <c r="E78" i="55"/>
  <c r="D78" i="55"/>
  <c r="C78" i="55"/>
  <c r="B78" i="55"/>
  <c r="A78" i="55"/>
  <c r="I77" i="55"/>
  <c r="D77" i="55"/>
  <c r="C77" i="55"/>
  <c r="B77" i="55"/>
  <c r="A77" i="55"/>
  <c r="M76" i="55"/>
  <c r="L76" i="55"/>
  <c r="K76" i="55"/>
  <c r="J76" i="55"/>
  <c r="I76" i="55"/>
  <c r="H76" i="55"/>
  <c r="G76" i="55"/>
  <c r="F76" i="55"/>
  <c r="E76" i="55"/>
  <c r="D76" i="55"/>
  <c r="C76" i="55"/>
  <c r="B76" i="55"/>
  <c r="A76" i="55"/>
  <c r="M75" i="55"/>
  <c r="L75" i="55"/>
  <c r="K75" i="55"/>
  <c r="J75" i="55"/>
  <c r="I75" i="55"/>
  <c r="H75" i="55"/>
  <c r="G75" i="55"/>
  <c r="F75" i="55"/>
  <c r="E75" i="55"/>
  <c r="D75" i="55"/>
  <c r="C75" i="55"/>
  <c r="B75" i="55"/>
  <c r="A75" i="55"/>
  <c r="M74" i="55"/>
  <c r="L74" i="55"/>
  <c r="K74" i="55"/>
  <c r="J74" i="55"/>
  <c r="I74" i="55"/>
  <c r="H74" i="55"/>
  <c r="G74" i="55"/>
  <c r="F74" i="55"/>
  <c r="E74" i="55"/>
  <c r="D74" i="55"/>
  <c r="C74" i="55"/>
  <c r="B74" i="55"/>
  <c r="A74" i="55"/>
  <c r="M73" i="55"/>
  <c r="L73" i="55"/>
  <c r="K73" i="55"/>
  <c r="J73" i="55"/>
  <c r="I73" i="55"/>
  <c r="H73" i="55"/>
  <c r="G73" i="55"/>
  <c r="F73" i="55"/>
  <c r="E73" i="55"/>
  <c r="D73" i="55"/>
  <c r="C73" i="55"/>
  <c r="B73" i="55"/>
  <c r="A73" i="55"/>
  <c r="L72" i="55"/>
  <c r="K72" i="55"/>
  <c r="J72" i="55"/>
  <c r="I72" i="55"/>
  <c r="H72" i="55"/>
  <c r="G72" i="55"/>
  <c r="F72" i="55"/>
  <c r="E72" i="55"/>
  <c r="D72" i="55"/>
  <c r="C72" i="55"/>
  <c r="B72" i="55"/>
  <c r="A72" i="55"/>
  <c r="L71" i="55"/>
  <c r="K71" i="55"/>
  <c r="J71" i="55"/>
  <c r="I71" i="55"/>
  <c r="H71" i="55"/>
  <c r="G71" i="55"/>
  <c r="F71" i="55"/>
  <c r="E71" i="55"/>
  <c r="D71" i="55"/>
  <c r="C71" i="55"/>
  <c r="B71" i="55"/>
  <c r="A71" i="55"/>
  <c r="L70" i="55"/>
  <c r="K70" i="55"/>
  <c r="J70" i="55"/>
  <c r="I70" i="55"/>
  <c r="H70" i="55"/>
  <c r="G70" i="55"/>
  <c r="F70" i="55"/>
  <c r="E70" i="55"/>
  <c r="D70" i="55"/>
  <c r="C70" i="55"/>
  <c r="B70" i="55"/>
  <c r="A70" i="55"/>
  <c r="L69" i="55"/>
  <c r="K69" i="55"/>
  <c r="J69" i="55"/>
  <c r="I69" i="55"/>
  <c r="H69" i="55"/>
  <c r="G69" i="55"/>
  <c r="F69" i="55"/>
  <c r="E69" i="55"/>
  <c r="D69" i="55"/>
  <c r="C69" i="55"/>
  <c r="B69" i="55"/>
  <c r="A69" i="55"/>
  <c r="L68" i="55"/>
  <c r="K68" i="55"/>
  <c r="J68" i="55"/>
  <c r="I68" i="55"/>
  <c r="H68" i="55"/>
  <c r="G68" i="55"/>
  <c r="F68" i="55"/>
  <c r="E68" i="55"/>
  <c r="D68" i="55"/>
  <c r="C68" i="55"/>
  <c r="B68" i="55"/>
  <c r="A68" i="55"/>
  <c r="L67" i="55"/>
  <c r="K67" i="55"/>
  <c r="J67" i="55"/>
  <c r="I67" i="55"/>
  <c r="H67" i="55"/>
  <c r="G67" i="55"/>
  <c r="F67" i="55"/>
  <c r="E67" i="55"/>
  <c r="D67" i="55"/>
  <c r="C67" i="55"/>
  <c r="B67" i="55"/>
  <c r="A67" i="55"/>
  <c r="L66" i="55"/>
  <c r="K66" i="55"/>
  <c r="I66" i="55"/>
  <c r="H66" i="55"/>
  <c r="G66" i="55"/>
  <c r="F66" i="55"/>
  <c r="E66" i="55"/>
  <c r="D66" i="55"/>
  <c r="C66" i="55"/>
  <c r="B66" i="55"/>
  <c r="A66" i="55"/>
  <c r="L65" i="55"/>
  <c r="K65" i="55"/>
  <c r="J65" i="55"/>
  <c r="I65" i="55"/>
  <c r="H65" i="55"/>
  <c r="G65" i="55"/>
  <c r="F65" i="55"/>
  <c r="E65" i="55"/>
  <c r="D65" i="55"/>
  <c r="C65" i="55"/>
  <c r="B65" i="55"/>
  <c r="A65" i="55"/>
  <c r="L64" i="55"/>
  <c r="K64" i="55"/>
  <c r="I64" i="55"/>
  <c r="H64" i="55"/>
  <c r="G64" i="55"/>
  <c r="F64" i="55"/>
  <c r="E64" i="55"/>
  <c r="D64" i="55"/>
  <c r="C64" i="55"/>
  <c r="B64" i="55"/>
  <c r="A64" i="55"/>
  <c r="L63" i="55"/>
  <c r="K63" i="55"/>
  <c r="J63" i="55"/>
  <c r="I63" i="55"/>
  <c r="H63" i="55"/>
  <c r="G63" i="55"/>
  <c r="F63" i="55"/>
  <c r="E63" i="55"/>
  <c r="D63" i="55"/>
  <c r="C63" i="55"/>
  <c r="B63" i="55"/>
  <c r="A63" i="55"/>
  <c r="L62" i="55"/>
  <c r="K62" i="55"/>
  <c r="J62" i="55"/>
  <c r="I62" i="55"/>
  <c r="H62" i="55"/>
  <c r="G62" i="55"/>
  <c r="F62" i="55"/>
  <c r="E62" i="55"/>
  <c r="D62" i="55"/>
  <c r="C62" i="55"/>
  <c r="B62" i="55"/>
  <c r="A62" i="55"/>
  <c r="L61" i="55"/>
  <c r="K61" i="55"/>
  <c r="J61" i="55"/>
  <c r="I61" i="55"/>
  <c r="H61" i="55"/>
  <c r="G61" i="55"/>
  <c r="F61" i="55"/>
  <c r="E61" i="55"/>
  <c r="D61" i="55"/>
  <c r="C61" i="55"/>
  <c r="B61" i="55"/>
  <c r="A61" i="55"/>
  <c r="L60" i="55"/>
  <c r="K60" i="55"/>
  <c r="J60" i="55"/>
  <c r="I60" i="55"/>
  <c r="H60" i="55"/>
  <c r="G60" i="55"/>
  <c r="F60" i="55"/>
  <c r="E60" i="55"/>
  <c r="D60" i="55"/>
  <c r="C60" i="55"/>
  <c r="B60" i="55"/>
  <c r="A60" i="55"/>
  <c r="L59" i="55"/>
  <c r="K59" i="55"/>
  <c r="J59" i="55"/>
  <c r="I59" i="55"/>
  <c r="H59" i="55"/>
  <c r="G59" i="55"/>
  <c r="F59" i="55"/>
  <c r="E59" i="55"/>
  <c r="D59" i="55"/>
  <c r="C59" i="55"/>
  <c r="B59" i="55"/>
  <c r="A59" i="55"/>
  <c r="L58" i="55"/>
  <c r="K58" i="55"/>
  <c r="J58" i="55"/>
  <c r="I58" i="55"/>
  <c r="H58" i="55"/>
  <c r="G58" i="55"/>
  <c r="F58" i="55"/>
  <c r="E58" i="55"/>
  <c r="D58" i="55"/>
  <c r="C58" i="55"/>
  <c r="B58" i="55"/>
  <c r="A58" i="55"/>
  <c r="L57" i="55"/>
  <c r="K57" i="55"/>
  <c r="J57" i="55"/>
  <c r="I57" i="55"/>
  <c r="H57" i="55"/>
  <c r="G57" i="55"/>
  <c r="F57" i="55"/>
  <c r="E57" i="55"/>
  <c r="D57" i="55"/>
  <c r="C57" i="55"/>
  <c r="B57" i="55"/>
  <c r="A57" i="55"/>
  <c r="L56" i="55"/>
  <c r="K56" i="55"/>
  <c r="J56" i="55"/>
  <c r="I56" i="55"/>
  <c r="H56" i="55"/>
  <c r="G56" i="55"/>
  <c r="F56" i="55"/>
  <c r="E56" i="55"/>
  <c r="D56" i="55"/>
  <c r="C56" i="55"/>
  <c r="B56" i="55"/>
  <c r="A56" i="55"/>
  <c r="L55" i="55"/>
  <c r="K55" i="55"/>
  <c r="J55" i="55"/>
  <c r="I55" i="55"/>
  <c r="H55" i="55"/>
  <c r="G55" i="55"/>
  <c r="F55" i="55"/>
  <c r="E55" i="55"/>
  <c r="D55" i="55"/>
  <c r="C55" i="55"/>
  <c r="B55" i="55"/>
  <c r="A55" i="55"/>
  <c r="L54" i="55"/>
  <c r="K54" i="55"/>
  <c r="J54" i="55"/>
  <c r="I54" i="55"/>
  <c r="H54" i="55"/>
  <c r="G54" i="55"/>
  <c r="F54" i="55"/>
  <c r="E54" i="55"/>
  <c r="D54" i="55"/>
  <c r="C54" i="55"/>
  <c r="B54" i="55"/>
  <c r="A54" i="55"/>
  <c r="L53" i="55"/>
  <c r="K53" i="55"/>
  <c r="J53" i="55"/>
  <c r="I53" i="55"/>
  <c r="H53" i="55"/>
  <c r="G53" i="55"/>
  <c r="F53" i="55"/>
  <c r="E53" i="55"/>
  <c r="D53" i="55"/>
  <c r="C53" i="55"/>
  <c r="B53" i="55"/>
  <c r="A53" i="55"/>
  <c r="L52" i="55"/>
  <c r="K52" i="55"/>
  <c r="J52" i="55"/>
  <c r="I52" i="55"/>
  <c r="H52" i="55"/>
  <c r="G52" i="55"/>
  <c r="F52" i="55"/>
  <c r="E52" i="55"/>
  <c r="D52" i="55"/>
  <c r="C52" i="55"/>
  <c r="B52" i="55"/>
  <c r="A52" i="55"/>
  <c r="L51" i="55"/>
  <c r="K51" i="55"/>
  <c r="J51" i="55"/>
  <c r="I51" i="55"/>
  <c r="H51" i="55"/>
  <c r="G51" i="55"/>
  <c r="F51" i="55"/>
  <c r="E51" i="55"/>
  <c r="D51" i="55"/>
  <c r="C51" i="55"/>
  <c r="B51" i="55"/>
  <c r="A51" i="55"/>
  <c r="L50" i="55"/>
  <c r="K50" i="55"/>
  <c r="J50" i="55"/>
  <c r="I50" i="55"/>
  <c r="H50" i="55"/>
  <c r="G50" i="55"/>
  <c r="F50" i="55"/>
  <c r="E50" i="55"/>
  <c r="D50" i="55"/>
  <c r="C50" i="55"/>
  <c r="B50" i="55"/>
  <c r="A50" i="55"/>
  <c r="L49" i="55"/>
  <c r="K49" i="55"/>
  <c r="J49" i="55"/>
  <c r="I49" i="55"/>
  <c r="H49" i="55"/>
  <c r="G49" i="55"/>
  <c r="F49" i="55"/>
  <c r="E49" i="55"/>
  <c r="D49" i="55"/>
  <c r="C49" i="55"/>
  <c r="B49" i="55"/>
  <c r="A49" i="55"/>
  <c r="L48" i="55"/>
  <c r="K48" i="55"/>
  <c r="J48" i="55"/>
  <c r="I48" i="55"/>
  <c r="H48" i="55"/>
  <c r="G48" i="55"/>
  <c r="F48" i="55"/>
  <c r="E48" i="55"/>
  <c r="D48" i="55"/>
  <c r="C48" i="55"/>
  <c r="B48" i="55"/>
  <c r="A48" i="55"/>
  <c r="L47" i="55"/>
  <c r="K47" i="55"/>
  <c r="J47" i="55"/>
  <c r="I47" i="55"/>
  <c r="H47" i="55"/>
  <c r="G47" i="55"/>
  <c r="F47" i="55"/>
  <c r="E47" i="55"/>
  <c r="D47" i="55"/>
  <c r="C47" i="55"/>
  <c r="B47" i="55"/>
  <c r="A47" i="55"/>
  <c r="L46" i="55"/>
  <c r="K46" i="55"/>
  <c r="J46" i="55"/>
  <c r="I46" i="55"/>
  <c r="H46" i="55"/>
  <c r="G46" i="55"/>
  <c r="F46" i="55"/>
  <c r="E46" i="55"/>
  <c r="D46" i="55"/>
  <c r="C46" i="55"/>
  <c r="B46" i="55"/>
  <c r="A46" i="55"/>
  <c r="C5" i="56"/>
  <c r="Q36" i="55"/>
  <c r="P36" i="55"/>
  <c r="O36" i="55"/>
  <c r="N36" i="55"/>
  <c r="M36" i="55"/>
  <c r="L36" i="55"/>
  <c r="K36" i="55"/>
  <c r="J36" i="55"/>
  <c r="I36" i="55"/>
  <c r="H36" i="55"/>
  <c r="G36" i="55"/>
  <c r="F36" i="55"/>
  <c r="Q35" i="55"/>
  <c r="P35" i="55"/>
  <c r="O35" i="55"/>
  <c r="N35" i="55"/>
  <c r="M35" i="55"/>
  <c r="L35" i="55"/>
  <c r="K35" i="55"/>
  <c r="J35" i="55"/>
  <c r="I35" i="55"/>
  <c r="H35" i="55"/>
  <c r="G35" i="55"/>
  <c r="F35" i="55"/>
  <c r="Q34" i="55"/>
  <c r="P34" i="55"/>
  <c r="O34" i="55"/>
  <c r="N34" i="55"/>
  <c r="M34" i="55"/>
  <c r="L34" i="55"/>
  <c r="K34" i="55"/>
  <c r="J34" i="55"/>
  <c r="I34" i="55"/>
  <c r="H34" i="55"/>
  <c r="G34" i="55"/>
  <c r="F34" i="55"/>
  <c r="Q33" i="55"/>
  <c r="P33" i="55"/>
  <c r="O33" i="55"/>
  <c r="N33" i="55"/>
  <c r="M33" i="55"/>
  <c r="L33" i="55"/>
  <c r="K33" i="55"/>
  <c r="J33" i="55"/>
  <c r="I33" i="55"/>
  <c r="H33" i="55"/>
  <c r="G33" i="55"/>
  <c r="F33" i="55"/>
  <c r="Q32" i="55"/>
  <c r="P32" i="55"/>
  <c r="O32" i="55"/>
  <c r="N32" i="55"/>
  <c r="M32" i="55"/>
  <c r="L32" i="55"/>
  <c r="K32" i="55"/>
  <c r="J32" i="55"/>
  <c r="I32" i="55"/>
  <c r="H32" i="55"/>
  <c r="G32" i="55"/>
  <c r="F32" i="55"/>
  <c r="Q31" i="55"/>
  <c r="P31" i="55"/>
  <c r="O31" i="55"/>
  <c r="N31" i="55"/>
  <c r="M31" i="55"/>
  <c r="L31" i="55"/>
  <c r="K31" i="55"/>
  <c r="J31" i="55"/>
  <c r="I31" i="55"/>
  <c r="H31" i="55"/>
  <c r="G31" i="55"/>
  <c r="F31" i="55"/>
  <c r="Q30" i="55"/>
  <c r="P30" i="55"/>
  <c r="O30" i="55"/>
  <c r="N30" i="55"/>
  <c r="M30" i="55"/>
  <c r="L30" i="55"/>
  <c r="K30" i="55"/>
  <c r="J30" i="55"/>
  <c r="I30" i="55"/>
  <c r="H30" i="55"/>
  <c r="G30" i="55"/>
  <c r="F30" i="55"/>
  <c r="E27" i="55"/>
  <c r="M13" i="34"/>
  <c r="M12" i="34"/>
  <c r="E30" i="55"/>
  <c r="M11" i="34"/>
  <c r="M10" i="34"/>
  <c r="F71" i="53" l="1"/>
  <c r="G71" i="53"/>
  <c r="H71" i="53"/>
  <c r="E71" i="53"/>
  <c r="B67" i="56"/>
  <c r="E204" i="31"/>
  <c r="C6" i="56" s="1"/>
  <c r="C64" i="56"/>
  <c r="R35" i="55"/>
  <c r="R36" i="55"/>
  <c r="R32" i="55"/>
  <c r="R31" i="55"/>
  <c r="R33" i="55"/>
  <c r="R34" i="55"/>
  <c r="R30" i="55"/>
  <c r="C2" i="55"/>
  <c r="D8" i="55"/>
  <c r="D11" i="55" s="1"/>
  <c r="D14" i="55" s="1"/>
  <c r="D17" i="55" s="1"/>
  <c r="C8" i="55"/>
  <c r="C11" i="55" s="1"/>
  <c r="C14" i="55" s="1"/>
  <c r="C17" i="55" s="1"/>
  <c r="T25" i="31"/>
  <c r="T24" i="31"/>
  <c r="T23" i="31"/>
  <c r="T22" i="31"/>
  <c r="T21" i="31"/>
  <c r="H65" i="53"/>
  <c r="G65" i="53"/>
  <c r="F65" i="53"/>
  <c r="H64" i="53"/>
  <c r="G64" i="53"/>
  <c r="F64" i="53"/>
  <c r="H63" i="53"/>
  <c r="G63" i="53"/>
  <c r="F63" i="53"/>
  <c r="H62" i="53"/>
  <c r="G62" i="53"/>
  <c r="F62" i="53"/>
  <c r="H61" i="53"/>
  <c r="G61" i="53"/>
  <c r="F61" i="53"/>
  <c r="H59" i="53"/>
  <c r="G59" i="53"/>
  <c r="F59" i="53"/>
  <c r="H58" i="53"/>
  <c r="G58" i="53"/>
  <c r="F58" i="53"/>
  <c r="H57" i="53"/>
  <c r="G57" i="53"/>
  <c r="F57" i="53"/>
  <c r="H56" i="53"/>
  <c r="G56" i="53"/>
  <c r="F56" i="53"/>
  <c r="H55" i="53"/>
  <c r="G55" i="53"/>
  <c r="F55" i="53"/>
  <c r="H54" i="53"/>
  <c r="G54" i="53"/>
  <c r="F54" i="53"/>
  <c r="E65" i="53"/>
  <c r="E64" i="53"/>
  <c r="E63" i="53"/>
  <c r="E62" i="53"/>
  <c r="E61" i="53"/>
  <c r="E59" i="53"/>
  <c r="E58" i="53"/>
  <c r="E57" i="53"/>
  <c r="E56" i="53"/>
  <c r="E55" i="53"/>
  <c r="E54" i="53"/>
  <c r="C3" i="56" l="1"/>
  <c r="C67" i="56"/>
  <c r="B69" i="56"/>
  <c r="C10" i="56"/>
  <c r="C4" i="56"/>
  <c r="C63" i="56" s="1"/>
  <c r="E67" i="53"/>
  <c r="E68" i="53"/>
  <c r="H66" i="53"/>
  <c r="G67" i="53"/>
  <c r="H67" i="53"/>
  <c r="G68" i="53"/>
  <c r="F69" i="53"/>
  <c r="F68" i="53"/>
  <c r="E66" i="53"/>
  <c r="H68" i="53"/>
  <c r="G69" i="53"/>
  <c r="E69" i="53"/>
  <c r="F66" i="53"/>
  <c r="G66" i="53"/>
  <c r="F67" i="53"/>
  <c r="H69" i="53"/>
  <c r="R25" i="31"/>
  <c r="R24" i="31"/>
  <c r="R23" i="31"/>
  <c r="R22" i="31"/>
  <c r="S25" i="31"/>
  <c r="S24" i="31"/>
  <c r="S23" i="31"/>
  <c r="S21" i="31"/>
  <c r="S22" i="31"/>
  <c r="Q25" i="31"/>
  <c r="E34" i="55" s="1"/>
  <c r="Q24" i="31"/>
  <c r="E33" i="55" s="1"/>
  <c r="Q23" i="31"/>
  <c r="Q22" i="31"/>
  <c r="J19" i="31"/>
  <c r="J64" i="55" s="1"/>
  <c r="J21" i="31"/>
  <c r="J66" i="55" s="1"/>
  <c r="H5" i="53"/>
  <c r="G5" i="53"/>
  <c r="G77" i="55" s="1"/>
  <c r="F5" i="53"/>
  <c r="F77" i="55" s="1"/>
  <c r="E5" i="53"/>
  <c r="E77" i="55" s="1"/>
  <c r="F22" i="55" l="1"/>
  <c r="B43" i="56"/>
  <c r="B22" i="56"/>
  <c r="B30" i="56" s="1"/>
  <c r="C30" i="56" s="1"/>
  <c r="E22" i="55"/>
  <c r="B42" i="56"/>
  <c r="B44" i="56"/>
  <c r="B41" i="56"/>
  <c r="B45" i="56"/>
  <c r="B46" i="56"/>
  <c r="E32" i="55"/>
  <c r="B37" i="56"/>
  <c r="B21" i="56"/>
  <c r="B29" i="56" s="1"/>
  <c r="C29" i="56" s="1"/>
  <c r="B35" i="56"/>
  <c r="B38" i="56"/>
  <c r="F21" i="55"/>
  <c r="B34" i="56"/>
  <c r="E31" i="55"/>
  <c r="B36" i="56"/>
  <c r="E21" i="55"/>
  <c r="B39" i="56"/>
  <c r="E24" i="55"/>
  <c r="F24" i="55"/>
  <c r="E23" i="55"/>
  <c r="F23" i="55"/>
  <c r="B57" i="56"/>
  <c r="B56" i="56"/>
  <c r="B55" i="56"/>
  <c r="B24" i="56"/>
  <c r="B32" i="56" s="1"/>
  <c r="C32" i="56" s="1"/>
  <c r="B60" i="56"/>
  <c r="B59" i="56"/>
  <c r="B58" i="56"/>
  <c r="B49" i="56"/>
  <c r="B48" i="56"/>
  <c r="B23" i="56"/>
  <c r="B31" i="56" s="1"/>
  <c r="C31" i="56" s="1"/>
  <c r="B53" i="56"/>
  <c r="B52" i="56"/>
  <c r="B51" i="56"/>
  <c r="B50" i="56"/>
  <c r="E70" i="53"/>
  <c r="H70" i="53"/>
  <c r="H53" i="53"/>
  <c r="M53" i="53" s="1"/>
  <c r="H77" i="55"/>
  <c r="C21" i="56"/>
  <c r="U32" i="55"/>
  <c r="C22" i="56"/>
  <c r="U33" i="55"/>
  <c r="C23" i="56"/>
  <c r="U34" i="55"/>
  <c r="C24" i="56"/>
  <c r="U31" i="55"/>
  <c r="Q26" i="31"/>
  <c r="C20" i="56" s="1"/>
  <c r="C41" i="56"/>
  <c r="F53" i="53"/>
  <c r="K53" i="53" s="1"/>
  <c r="C48" i="56"/>
  <c r="G53" i="53"/>
  <c r="L53" i="53" s="1"/>
  <c r="J68" i="53"/>
  <c r="E53" i="53"/>
  <c r="J53" i="53" s="1"/>
  <c r="F14" i="55"/>
  <c r="E8" i="55"/>
  <c r="E14" i="55"/>
  <c r="F8" i="55"/>
  <c r="E11" i="55"/>
  <c r="F17" i="55"/>
  <c r="E17" i="55"/>
  <c r="F11" i="55"/>
  <c r="U25" i="31"/>
  <c r="G24" i="55" s="1"/>
  <c r="U24" i="31"/>
  <c r="G23" i="55" s="1"/>
  <c r="U23" i="31"/>
  <c r="G22" i="55" s="1"/>
  <c r="U22" i="31"/>
  <c r="G21" i="55" s="1"/>
  <c r="U21" i="31"/>
  <c r="M5" i="53"/>
  <c r="M77" i="55" s="1"/>
  <c r="C55" i="56"/>
  <c r="L68" i="53"/>
  <c r="L66" i="53"/>
  <c r="G70" i="53"/>
  <c r="L5" i="53"/>
  <c r="L77" i="55" s="1"/>
  <c r="J67" i="53"/>
  <c r="C36" i="56" s="1"/>
  <c r="L69" i="53"/>
  <c r="J66" i="53"/>
  <c r="K68" i="53"/>
  <c r="K69" i="53"/>
  <c r="K66" i="53"/>
  <c r="F70" i="53"/>
  <c r="K5" i="53"/>
  <c r="K77" i="55" s="1"/>
  <c r="M66" i="53"/>
  <c r="J5" i="53"/>
  <c r="J77" i="55" s="1"/>
  <c r="C34" i="56"/>
  <c r="M69" i="53"/>
  <c r="M67" i="53"/>
  <c r="M68" i="53"/>
  <c r="K67" i="53"/>
  <c r="C43" i="56" s="1"/>
  <c r="J69" i="53"/>
  <c r="L67" i="53"/>
  <c r="M9" i="34"/>
  <c r="C46" i="56" l="1"/>
  <c r="G37" i="55"/>
  <c r="C42" i="56"/>
  <c r="C37" i="56"/>
  <c r="C44" i="56"/>
  <c r="C38" i="56"/>
  <c r="K22" i="55"/>
  <c r="L22" i="55"/>
  <c r="J21" i="55"/>
  <c r="I22" i="55"/>
  <c r="N21" i="55"/>
  <c r="J22" i="55"/>
  <c r="N22" i="55"/>
  <c r="C39" i="56"/>
  <c r="I21" i="55"/>
  <c r="K21" i="55"/>
  <c r="C45" i="56"/>
  <c r="C35" i="56"/>
  <c r="L21" i="55"/>
  <c r="J23" i="55"/>
  <c r="I23" i="55"/>
  <c r="K23" i="55"/>
  <c r="L23" i="55"/>
  <c r="N23" i="55"/>
  <c r="N24" i="55"/>
  <c r="L24" i="55"/>
  <c r="K24" i="55"/>
  <c r="J24" i="55"/>
  <c r="I24" i="55"/>
  <c r="C49" i="56"/>
  <c r="C58" i="56"/>
  <c r="C50" i="56"/>
  <c r="G14" i="55"/>
  <c r="C51" i="56"/>
  <c r="C59" i="56"/>
  <c r="C52" i="56"/>
  <c r="C56" i="56"/>
  <c r="C57" i="56"/>
  <c r="C60" i="56"/>
  <c r="C53" i="56"/>
  <c r="M39" i="55"/>
  <c r="L38" i="55"/>
  <c r="G38" i="55"/>
  <c r="F38" i="55"/>
  <c r="H38" i="55"/>
  <c r="P38" i="55"/>
  <c r="M38" i="55"/>
  <c r="L39" i="55"/>
  <c r="O38" i="55"/>
  <c r="L37" i="55"/>
  <c r="H37" i="55"/>
  <c r="N39" i="55"/>
  <c r="I39" i="55"/>
  <c r="J37" i="55"/>
  <c r="K39" i="55"/>
  <c r="Q38" i="55"/>
  <c r="P37" i="55"/>
  <c r="I37" i="55"/>
  <c r="N38" i="55"/>
  <c r="O37" i="55"/>
  <c r="J39" i="55"/>
  <c r="N37" i="55"/>
  <c r="K38" i="55"/>
  <c r="I38" i="55"/>
  <c r="H39" i="55"/>
  <c r="M37" i="55"/>
  <c r="J38" i="55"/>
  <c r="G39" i="55"/>
  <c r="Q37" i="55"/>
  <c r="K37" i="55"/>
  <c r="F39" i="55"/>
  <c r="O39" i="55"/>
  <c r="Q39" i="55"/>
  <c r="F37" i="55"/>
  <c r="P39" i="55"/>
  <c r="G11" i="55"/>
  <c r="G17" i="55"/>
  <c r="G8" i="55"/>
  <c r="K11" i="55"/>
  <c r="L11" i="55"/>
  <c r="J11" i="55"/>
  <c r="I11" i="55"/>
  <c r="N11" i="55"/>
  <c r="L14" i="55"/>
  <c r="I14" i="55"/>
  <c r="K14" i="55"/>
  <c r="J14" i="55"/>
  <c r="N14" i="55"/>
  <c r="L8" i="55"/>
  <c r="K8" i="55"/>
  <c r="J8" i="55"/>
  <c r="I8" i="55"/>
  <c r="N8" i="55"/>
  <c r="K17" i="55"/>
  <c r="J17" i="55"/>
  <c r="I17" i="55"/>
  <c r="L17" i="55"/>
  <c r="N17" i="55"/>
  <c r="K40" i="55" l="1"/>
  <c r="J40" i="55"/>
  <c r="N40" i="55"/>
  <c r="H40" i="55"/>
  <c r="O40" i="55"/>
  <c r="G40" i="55"/>
  <c r="R37" i="55"/>
  <c r="M40" i="55"/>
  <c r="I40" i="55"/>
  <c r="L40" i="55"/>
  <c r="R38" i="55"/>
  <c r="Q40" i="55"/>
  <c r="F40" i="55"/>
  <c r="R39" i="55"/>
  <c r="P40" i="55"/>
  <c r="R40" i="55" l="1"/>
  <c r="C66" i="56" s="1"/>
</calcChain>
</file>

<file path=xl/sharedStrings.xml><?xml version="1.0" encoding="utf-8"?>
<sst xmlns="http://schemas.openxmlformats.org/spreadsheetml/2006/main" count="1155" uniqueCount="854">
  <si>
    <t>C1</t>
  </si>
  <si>
    <t>No</t>
  </si>
  <si>
    <t>Yes</t>
  </si>
  <si>
    <t>…</t>
  </si>
  <si>
    <t>Basic Country Information</t>
  </si>
  <si>
    <t>C1.1</t>
  </si>
  <si>
    <t>C1.2</t>
  </si>
  <si>
    <t>[Country Name]</t>
  </si>
  <si>
    <t>Health (707)</t>
  </si>
  <si>
    <t>Public health and outpatient services (7072,7074)</t>
  </si>
  <si>
    <t>Education (709)</t>
  </si>
  <si>
    <t>Waste management (7051)</t>
  </si>
  <si>
    <t>Water supply (7063)</t>
  </si>
  <si>
    <t>Street lighting (7064)</t>
  </si>
  <si>
    <t>Number of units</t>
  </si>
  <si>
    <t>Country Name</t>
  </si>
  <si>
    <t>Information/Data for Year</t>
  </si>
  <si>
    <t>Comments / Clarification</t>
  </si>
  <si>
    <t>Recreation, culture, and religion (708)</t>
  </si>
  <si>
    <t>Fire protection (7032)</t>
  </si>
  <si>
    <t>Economic Affairs (704)</t>
  </si>
  <si>
    <t>Environmental Protection (705)</t>
  </si>
  <si>
    <t>Housing and Community Amenities (706)</t>
  </si>
  <si>
    <t>Recreation and sporting services (7081) – includes parks</t>
  </si>
  <si>
    <t>None</t>
  </si>
  <si>
    <t>Primary responsibility</t>
  </si>
  <si>
    <t>National level</t>
  </si>
  <si>
    <t>Complete territorial coverage?</t>
  </si>
  <si>
    <t>Level / tier / type</t>
  </si>
  <si>
    <t>First level / tier / type</t>
  </si>
  <si>
    <t>Second level / tier  / type</t>
  </si>
  <si>
    <t>Third level / tier / type</t>
  </si>
  <si>
    <t>Uniform structure ?</t>
  </si>
  <si>
    <t>Government level / tier / type</t>
  </si>
  <si>
    <t>G1.2</t>
  </si>
  <si>
    <t>G1.3</t>
  </si>
  <si>
    <t>Sectoral</t>
  </si>
  <si>
    <t>Territorial</t>
  </si>
  <si>
    <t>General Country Information</t>
  </si>
  <si>
    <t>Primary Education (70912)</t>
  </si>
  <si>
    <t>S1</t>
  </si>
  <si>
    <t>S2</t>
  </si>
  <si>
    <t>S3</t>
  </si>
  <si>
    <t>S4</t>
  </si>
  <si>
    <t xml:space="preserve">Land use planning and zoning </t>
  </si>
  <si>
    <t>Building and construction regulation; building permits</t>
  </si>
  <si>
    <t>Z1</t>
  </si>
  <si>
    <t>Z1.1</t>
  </si>
  <si>
    <t>Z1.3</t>
  </si>
  <si>
    <t>Total National Population</t>
  </si>
  <si>
    <t>C1.3</t>
  </si>
  <si>
    <t>Institutional level/tier/type (name)</t>
  </si>
  <si>
    <t>Public transit (70456)</t>
  </si>
  <si>
    <t>Civil administration (registration of births/marriages/deaths)*</t>
  </si>
  <si>
    <t>R1.1</t>
  </si>
  <si>
    <t>R1.3</t>
  </si>
  <si>
    <t>R1.4</t>
  </si>
  <si>
    <t>R1.8</t>
  </si>
  <si>
    <t>R1.11</t>
  </si>
  <si>
    <t>R1.16</t>
  </si>
  <si>
    <t>R1.17</t>
  </si>
  <si>
    <t>R1.19</t>
  </si>
  <si>
    <t>R1.20</t>
  </si>
  <si>
    <t>R1.23</t>
  </si>
  <si>
    <t>R2.1</t>
  </si>
  <si>
    <t>R2.4</t>
  </si>
  <si>
    <t>R1</t>
  </si>
  <si>
    <t>LOCAL GOVERNANCE INSTITUTIONS COMPARATIVE ASSESSMENT (LoGICA) PROFILE: PROFILE COMPLETION INFORMATION</t>
  </si>
  <si>
    <t>Z1.2</t>
  </si>
  <si>
    <t>Name of LPSA Reviewer</t>
  </si>
  <si>
    <t>R</t>
  </si>
  <si>
    <t>Nature of subnational governance institutions (level/tier/type)</t>
  </si>
  <si>
    <t>C</t>
  </si>
  <si>
    <t>Capital</t>
  </si>
  <si>
    <t>HR</t>
  </si>
  <si>
    <t>Identifying the de facto responsibility for provision of frontline public services</t>
  </si>
  <si>
    <t>Role of PCEBIs?</t>
  </si>
  <si>
    <t>Agricultural extension / livestock services (70421*)</t>
  </si>
  <si>
    <t>Partially/Mixed/Other</t>
  </si>
  <si>
    <t>0 - None</t>
  </si>
  <si>
    <t>Z4.1</t>
  </si>
  <si>
    <t>Z4.2</t>
  </si>
  <si>
    <t>Z4.3</t>
  </si>
  <si>
    <t>Z4.4</t>
  </si>
  <si>
    <r>
      <t>Nature of subnational governance institutions</t>
    </r>
    <r>
      <rPr>
        <sz val="11"/>
        <color theme="1"/>
        <rFont val="Calibri"/>
        <family val="2"/>
        <scheme val="minor"/>
      </rPr>
      <t xml:space="preserve"> - One paragraph</t>
    </r>
  </si>
  <si>
    <t>Z4</t>
  </si>
  <si>
    <t>LoGICA Assessment Abstract</t>
  </si>
  <si>
    <t>Completion of LoGICA Assessment and Profile</t>
  </si>
  <si>
    <r>
      <t xml:space="preserve">Are subnational entities at this level/tier/type </t>
    </r>
    <r>
      <rPr>
        <i/>
        <sz val="11"/>
        <color theme="1"/>
        <rFont val="Calibri"/>
        <family val="2"/>
        <scheme val="minor"/>
      </rPr>
      <t>de jure</t>
    </r>
    <r>
      <rPr>
        <sz val="11"/>
        <color theme="1"/>
        <rFont val="Calibri"/>
        <family val="2"/>
        <scheme val="minor"/>
      </rPr>
      <t xml:space="preserve"> corporate bodies (institutional units)?</t>
    </r>
  </si>
  <si>
    <t>Do subnational entities at this level/tier/type engage in public sector functions?</t>
  </si>
  <si>
    <t>Do subnational entities at this level/tier/type prepare and adopt their own budgets?</t>
  </si>
  <si>
    <t>Do subnational entities at this level/tier/type have (employ) their own officers?</t>
  </si>
  <si>
    <t>Is the subnational political leadership, at least in part, (directly or indirectly) elected?</t>
  </si>
  <si>
    <t>Is the subnational political leadership (at least in part) directly elected?</t>
  </si>
  <si>
    <t>G4.3</t>
  </si>
  <si>
    <t>Governance of non-devolved subnational entities (empowered field administration?)</t>
  </si>
  <si>
    <t>Do subnational entities have, and authoritatively manage, their CEO and most/all of their own officers?</t>
  </si>
  <si>
    <t>Do subnational entities have, select, and authoritatively manage, their CEO and all of their own officers?</t>
  </si>
  <si>
    <t>Do subnational entities at this level/tier/type have their own (political/elected) leadership?</t>
  </si>
  <si>
    <t>Do subnational entities at this level/tier/type have their own budget?</t>
  </si>
  <si>
    <t>Do subnational entities at this level/tier/type own assets and raise funds in own name?</t>
  </si>
  <si>
    <t>Do subnational entities have extensive autonomy and authoritative power over political decisions?</t>
  </si>
  <si>
    <t>Do subnational entities have extensive autonomy and authoritative power over admin. decisions?</t>
  </si>
  <si>
    <t>Do subnational entities hold and manage their own funds outside of the higher-level treasury?</t>
  </si>
  <si>
    <t>Do subnational entities have (de jure / de facto) autonomy and authoritative power over political decisions?</t>
  </si>
  <si>
    <t>Do subnational entities have (de jure / de facto) autonomy and authoritative power over admin. decisions?</t>
  </si>
  <si>
    <t>Do subnational entities have  (de jure / de facto) autonomy and authoritative power over fiscal decisions?</t>
  </si>
  <si>
    <t>Do subnational entities have extensive autonomy and authoritative power over budget/fiscal decisions?</t>
  </si>
  <si>
    <t xml:space="preserve">Do subnational entities administratively form a hierarchical part of the higher-level government?  </t>
  </si>
  <si>
    <t>If G4.1 is Yes, do field administration departments or units form administrative units or sub-units?</t>
  </si>
  <si>
    <t>If G4.2 is Yes, are field administration departments or units planned and managed as integrated units?</t>
  </si>
  <si>
    <t>If G4.3 is Yes, are subnational field admin. departments or units organized sectorally or territorially (or mixed)?</t>
  </si>
  <si>
    <t>Do subnational entities budgetarily form a hierarchical part of the higher-level government?</t>
  </si>
  <si>
    <t>If G4.5 is Yes, are the budgets of field depts./units included as identifiable sub-organizations or budget units?</t>
  </si>
  <si>
    <t>If G4.6 is Yes, are field departments' or units' budgets organized sectorally or territorially (or mixed)?</t>
  </si>
  <si>
    <t xml:space="preserve">Nature of subnational governance institutions (level/tier/type) </t>
  </si>
  <si>
    <t>Nature of subnational governance institutions (level/tier/type) - Detailed</t>
  </si>
  <si>
    <t>6 - Extensive devolution</t>
  </si>
  <si>
    <t>5 - Limited devolution</t>
  </si>
  <si>
    <t>4 - Hybrid institution</t>
  </si>
  <si>
    <t>3 - Horizontal deconcentration</t>
  </si>
  <si>
    <t>2 - Vertical deconcentration</t>
  </si>
  <si>
    <t>1 - Other institution</t>
  </si>
  <si>
    <t>Does the political leadership have a degree of autonomy and authoritative decision-making power?</t>
  </si>
  <si>
    <r>
      <t>Subnational governance structure</t>
    </r>
    <r>
      <rPr>
        <sz val="11"/>
        <color theme="1"/>
        <rFont val="Calibri"/>
        <family val="2"/>
        <scheme val="minor"/>
      </rPr>
      <t xml:space="preserve"> - One paragraph</t>
    </r>
  </si>
  <si>
    <t>Institutional</t>
  </si>
  <si>
    <t>Political</t>
  </si>
  <si>
    <t>Admin.</t>
  </si>
  <si>
    <t>Fiscal</t>
  </si>
  <si>
    <t>Subnational autonomy and authority (0-3)</t>
  </si>
  <si>
    <t>Devolution (limited)</t>
  </si>
  <si>
    <t>Hybrid institution</t>
  </si>
  <si>
    <t>Non-devolved institution</t>
  </si>
  <si>
    <t>If non-devolved: with elected subnational council?</t>
  </si>
  <si>
    <t>Code</t>
  </si>
  <si>
    <t>Country</t>
  </si>
  <si>
    <t>BLZ</t>
  </si>
  <si>
    <t>Belize</t>
  </si>
  <si>
    <t>CRI</t>
  </si>
  <si>
    <t>Costa Rica</t>
  </si>
  <si>
    <t>GTM</t>
  </si>
  <si>
    <t>Guatemala</t>
  </si>
  <si>
    <t>HND</t>
  </si>
  <si>
    <t>Honduras</t>
  </si>
  <si>
    <t>MEX</t>
  </si>
  <si>
    <t>Mexico</t>
  </si>
  <si>
    <t>NIC</t>
  </si>
  <si>
    <t>Nicaragua</t>
  </si>
  <si>
    <t>PAN</t>
  </si>
  <si>
    <t>Panama</t>
  </si>
  <si>
    <t>SLV</t>
  </si>
  <si>
    <t>El Salvador</t>
  </si>
  <si>
    <t>ARG</t>
  </si>
  <si>
    <t>Argentina</t>
  </si>
  <si>
    <t>BOL</t>
  </si>
  <si>
    <t>Bolivia</t>
  </si>
  <si>
    <t>BRA</t>
  </si>
  <si>
    <t>Brazil</t>
  </si>
  <si>
    <t>CHL</t>
  </si>
  <si>
    <t>Chile</t>
  </si>
  <si>
    <t>COL</t>
  </si>
  <si>
    <t>Colombia</t>
  </si>
  <si>
    <t>ECU</t>
  </si>
  <si>
    <t>Ecuador</t>
  </si>
  <si>
    <t>GUY</t>
  </si>
  <si>
    <t>Guyana</t>
  </si>
  <si>
    <t>PER</t>
  </si>
  <si>
    <t>Peru</t>
  </si>
  <si>
    <t>PRY</t>
  </si>
  <si>
    <t>Paraguay</t>
  </si>
  <si>
    <t>SUR</t>
  </si>
  <si>
    <t>Suriname</t>
  </si>
  <si>
    <t>URY</t>
  </si>
  <si>
    <t>Uruguay</t>
  </si>
  <si>
    <t>VEN</t>
  </si>
  <si>
    <t>Venezuela</t>
  </si>
  <si>
    <t>CUB</t>
  </si>
  <si>
    <t>Cuba</t>
  </si>
  <si>
    <t>DOM</t>
  </si>
  <si>
    <t>HTI</t>
  </si>
  <si>
    <t>Haiti</t>
  </si>
  <si>
    <t>JAM</t>
  </si>
  <si>
    <t>Jamaica</t>
  </si>
  <si>
    <t>TTO</t>
  </si>
  <si>
    <t>Trinidad and Tobago</t>
  </si>
  <si>
    <t>Number</t>
  </si>
  <si>
    <t>Avg. Pop.</t>
  </si>
  <si>
    <t>Name</t>
  </si>
  <si>
    <t>Devolution (extensive)</t>
  </si>
  <si>
    <t>Subnat. Institutional Type</t>
  </si>
  <si>
    <t>Fourth level / tier / type</t>
  </si>
  <si>
    <t>G1.1A</t>
  </si>
  <si>
    <t>G1.1B</t>
  </si>
  <si>
    <t>G2.1A</t>
  </si>
  <si>
    <t>G2.1B</t>
  </si>
  <si>
    <t>G2.2A</t>
  </si>
  <si>
    <t>G2.2B</t>
  </si>
  <si>
    <t>G2.3A</t>
  </si>
  <si>
    <t>G2.3B</t>
  </si>
  <si>
    <t>G3.2A</t>
  </si>
  <si>
    <t>G3.2B</t>
  </si>
  <si>
    <t>G3.2C</t>
  </si>
  <si>
    <t>G3.3A</t>
  </si>
  <si>
    <t>G3.3B</t>
  </si>
  <si>
    <t>G3.3C</t>
  </si>
  <si>
    <t>G4.1A</t>
  </si>
  <si>
    <t>G4.1B</t>
  </si>
  <si>
    <t>G4.1C</t>
  </si>
  <si>
    <t>G4.2A</t>
  </si>
  <si>
    <t>G4.2B</t>
  </si>
  <si>
    <t>Afghanistan (AFG)</t>
  </si>
  <si>
    <t>Albania (ALB)</t>
  </si>
  <si>
    <t>Algeria (DZA)</t>
  </si>
  <si>
    <t>Angola (AGO)</t>
  </si>
  <si>
    <t>Argentina (ARG)</t>
  </si>
  <si>
    <t>Armenia (ARM)</t>
  </si>
  <si>
    <t>Australia (AUS)</t>
  </si>
  <si>
    <t>Austria (AUT)</t>
  </si>
  <si>
    <t>Azerbaijan (AZE)</t>
  </si>
  <si>
    <t>Bahamas (BHS)</t>
  </si>
  <si>
    <t>Bahrain (BHR)</t>
  </si>
  <si>
    <t>Bangladesh (BGD)</t>
  </si>
  <si>
    <t>Belarus (BLR)</t>
  </si>
  <si>
    <t>Belgium (BEL)</t>
  </si>
  <si>
    <t>Belize (BLZ)</t>
  </si>
  <si>
    <t>Benin (BEN)</t>
  </si>
  <si>
    <t>Bhutan (BTN)</t>
  </si>
  <si>
    <t>Bolivia (BOL)</t>
  </si>
  <si>
    <t>Bosnia and Herzegovina (BIH)</t>
  </si>
  <si>
    <t>Botswana (BWA)</t>
  </si>
  <si>
    <t>Brazil (BRA)</t>
  </si>
  <si>
    <t>Brunei Darussalam (BRN)</t>
  </si>
  <si>
    <t>Bulgaria (BGR)</t>
  </si>
  <si>
    <t>Burkina Faso (BFA)</t>
  </si>
  <si>
    <t>Burundi (BDI)</t>
  </si>
  <si>
    <t>Cabo Verde (CPV)</t>
  </si>
  <si>
    <t>Cambodia (KHM)</t>
  </si>
  <si>
    <t>Cameroon (CMR)</t>
  </si>
  <si>
    <t>Canada (CAN)</t>
  </si>
  <si>
    <t>Central African Republic (CAF)</t>
  </si>
  <si>
    <t>Chad (TCD)</t>
  </si>
  <si>
    <t>Chile (CHL)</t>
  </si>
  <si>
    <t>China (CHN)</t>
  </si>
  <si>
    <t>Colombia (COL)</t>
  </si>
  <si>
    <t>Comoros (COM)</t>
  </si>
  <si>
    <t>Congo (COG)</t>
  </si>
  <si>
    <t>Costa Rica (CRI)</t>
  </si>
  <si>
    <t>Côte d'Ivoire (CIV)</t>
  </si>
  <si>
    <t>Croatia (HRV)</t>
  </si>
  <si>
    <t>Cuba (CUB)</t>
  </si>
  <si>
    <t>Cyprus (CYP)</t>
  </si>
  <si>
    <t>Czechia (CZE)</t>
  </si>
  <si>
    <t>Democratic Republic of the Congo (DRC) (COD)</t>
  </si>
  <si>
    <t>Denmark (DNK)</t>
  </si>
  <si>
    <t>Djibouti (DJI)</t>
  </si>
  <si>
    <t>Dominican Republic  (DOM)</t>
  </si>
  <si>
    <t>Ecuador (ECU)</t>
  </si>
  <si>
    <t>Egypt (EGY)</t>
  </si>
  <si>
    <t>El Salvador (SLV)</t>
  </si>
  <si>
    <t>Equatorial Guinea (GNQ)</t>
  </si>
  <si>
    <t>Eritrea (ERI)</t>
  </si>
  <si>
    <t>Estonia (EST)</t>
  </si>
  <si>
    <t>Eswatini (SWZ)</t>
  </si>
  <si>
    <t>Ethiopia (ETH)</t>
  </si>
  <si>
    <t>Fiji (FJI)</t>
  </si>
  <si>
    <t>Finland (FIN)</t>
  </si>
  <si>
    <t>France (FRA)</t>
  </si>
  <si>
    <t>Gabon (GAB)</t>
  </si>
  <si>
    <t>Gambia (GMB)</t>
  </si>
  <si>
    <t>Georgia (GEO)</t>
  </si>
  <si>
    <t>Germany (DEU)</t>
  </si>
  <si>
    <t>Ghana (GHA)</t>
  </si>
  <si>
    <t>Greece (GRC)</t>
  </si>
  <si>
    <t>Guatemala (GTM)</t>
  </si>
  <si>
    <t>Guinea (GIN)</t>
  </si>
  <si>
    <t>Guinea-Bissau (GNB)</t>
  </si>
  <si>
    <t>Guyana (GUY)</t>
  </si>
  <si>
    <t>Haiti (HTI)</t>
  </si>
  <si>
    <t>Honduras (HND)</t>
  </si>
  <si>
    <t>Hungary (HUN)</t>
  </si>
  <si>
    <t>Iceland (ISL)</t>
  </si>
  <si>
    <t>India (IND)</t>
  </si>
  <si>
    <t>Indonesia (IDN)</t>
  </si>
  <si>
    <t>Iran (IRN)</t>
  </si>
  <si>
    <t>Iraq (IRQ)</t>
  </si>
  <si>
    <t>Ireland (IRL)</t>
  </si>
  <si>
    <t>Israel (ISR)</t>
  </si>
  <si>
    <t>Italy (ITA)</t>
  </si>
  <si>
    <t>Jamaica (JAM)</t>
  </si>
  <si>
    <t>Japan (JPN)</t>
  </si>
  <si>
    <t>Jordan (JOR)</t>
  </si>
  <si>
    <t>Kazakhstan (KAZ)</t>
  </si>
  <si>
    <t>Kenya (KEN)</t>
  </si>
  <si>
    <t>Kiribati (KIR)</t>
  </si>
  <si>
    <t>Kuwait (KWT)</t>
  </si>
  <si>
    <t>Kyrgyzstan (KGZ)</t>
  </si>
  <si>
    <t>Laos (LPDR) (LAO)</t>
  </si>
  <si>
    <t>Latvia (LVA)</t>
  </si>
  <si>
    <t>Lebanon (LBN)</t>
  </si>
  <si>
    <t>Lesotho (LSO)</t>
  </si>
  <si>
    <t>Liberia (LBR)</t>
  </si>
  <si>
    <t>Libya (LBY)</t>
  </si>
  <si>
    <t>Lithuania (LTU)</t>
  </si>
  <si>
    <t>Luxembourg (LUX)</t>
  </si>
  <si>
    <t>Madagascar (MDG)</t>
  </si>
  <si>
    <t>Malawi (MWI)</t>
  </si>
  <si>
    <t>Malaysia (MYS)</t>
  </si>
  <si>
    <t>Maldives (MDV)</t>
  </si>
  <si>
    <t>Mali (MLI)</t>
  </si>
  <si>
    <t>Marshall Islands  (MHL)</t>
  </si>
  <si>
    <t>Mauritania (MRT)</t>
  </si>
  <si>
    <t>Mauritius (MUS)</t>
  </si>
  <si>
    <t>Mexico (MEX)</t>
  </si>
  <si>
    <t>Micronesia (FSM)</t>
  </si>
  <si>
    <t>Moldova (MDA)</t>
  </si>
  <si>
    <t>Mongolia (MNG)</t>
  </si>
  <si>
    <t>Morocco (MAR)</t>
  </si>
  <si>
    <t>Mozambique (MOZ)</t>
  </si>
  <si>
    <t>Myanmar (MMR)</t>
  </si>
  <si>
    <t>Namibia (NAM)</t>
  </si>
  <si>
    <t>Nepal (NPL)</t>
  </si>
  <si>
    <t>Netherlands (NLD)</t>
  </si>
  <si>
    <t>New Zealand (NZL)</t>
  </si>
  <si>
    <t>Nicaragua (NIC)</t>
  </si>
  <si>
    <t>Niger (NER)</t>
  </si>
  <si>
    <t>Nigeria (NGA)</t>
  </si>
  <si>
    <t>North Korea (DPRK) (PRK)</t>
  </si>
  <si>
    <t>Norway (NOR)</t>
  </si>
  <si>
    <t>Oman (OMN)</t>
  </si>
  <si>
    <t>Pakistan (PAK)</t>
  </si>
  <si>
    <t>Panama (PAN)</t>
  </si>
  <si>
    <t>Papua New Guinea (PNG)</t>
  </si>
  <si>
    <t>Paraguay (PRY)</t>
  </si>
  <si>
    <t>Peru (PER)</t>
  </si>
  <si>
    <t>Philippines (PHL)</t>
  </si>
  <si>
    <t>Poland (POL)</t>
  </si>
  <si>
    <t>Portugal (PRT)</t>
  </si>
  <si>
    <t>Qatar (QAT)</t>
  </si>
  <si>
    <t>Romania (ROU)</t>
  </si>
  <si>
    <t>Russian Federation (RUS)</t>
  </si>
  <si>
    <t>Rwanda (RWA)</t>
  </si>
  <si>
    <t>Saint Helena (SHN)</t>
  </si>
  <si>
    <t>Samoa (WSM)</t>
  </si>
  <si>
    <t>Sao Tome and Principe (STP)</t>
  </si>
  <si>
    <t>Saudi Arabia (SAU)</t>
  </si>
  <si>
    <t>Senegal (SEN)</t>
  </si>
  <si>
    <t>Sierra Leone (SLE)</t>
  </si>
  <si>
    <t>Slovakia (SVK)</t>
  </si>
  <si>
    <t>Slovenia (SVN)</t>
  </si>
  <si>
    <t>Solomon Islands (SLB)</t>
  </si>
  <si>
    <t>Somalia (SOM)</t>
  </si>
  <si>
    <t>South Africa (ZAF)</t>
  </si>
  <si>
    <t>South Korea (RoK) (KOR)</t>
  </si>
  <si>
    <t>Spain (ESP)</t>
  </si>
  <si>
    <t>Sri Lanka (LKA)</t>
  </si>
  <si>
    <t>Sudan (SDN)</t>
  </si>
  <si>
    <t>Suriname (SUR)</t>
  </si>
  <si>
    <t>Sweden (SWE)</t>
  </si>
  <si>
    <t>Switzerland (CHE)</t>
  </si>
  <si>
    <t>Syria (SYR)</t>
  </si>
  <si>
    <t>Taiwan  (TWN)</t>
  </si>
  <si>
    <t>Tajikistan (TJK)</t>
  </si>
  <si>
    <t>Tanzania (TZA)</t>
  </si>
  <si>
    <t>Thailand (THA)</t>
  </si>
  <si>
    <t>Timor-Leste (TLS)</t>
  </si>
  <si>
    <t>Togo (TGO)</t>
  </si>
  <si>
    <t>Trinidad and Tobago (TTO)</t>
  </si>
  <si>
    <t>Tunisia (TUN)</t>
  </si>
  <si>
    <t>Türkiye (TUR)</t>
  </si>
  <si>
    <t>Turkmenistan (TKM)</t>
  </si>
  <si>
    <t>Uganda (UGA)</t>
  </si>
  <si>
    <t>Ukraine (UKR)</t>
  </si>
  <si>
    <t>United Arab Emirates (ARE)</t>
  </si>
  <si>
    <t>United States of America  (USA)</t>
  </si>
  <si>
    <t>Uruguay (URY)</t>
  </si>
  <si>
    <t>Uzbekistan (UZB)</t>
  </si>
  <si>
    <t>Vanuatu (VUT)</t>
  </si>
  <si>
    <t>Venezuela (VEN)</t>
  </si>
  <si>
    <t>Viet Nam (VNM)</t>
  </si>
  <si>
    <t>Yemen (YEM)</t>
  </si>
  <si>
    <t>Zambia (ZMB)</t>
  </si>
  <si>
    <t>Zimbabwe (ZWE)</t>
  </si>
  <si>
    <t>G1. SIT Institutional Score</t>
  </si>
  <si>
    <t>G2. SIT Political Score</t>
  </si>
  <si>
    <t>G3. SIT Admin Score</t>
  </si>
  <si>
    <t>G4. SIT Fiscal Score</t>
  </si>
  <si>
    <t>G1 - SIT Institutional Score - 1</t>
  </si>
  <si>
    <t>G1 - SIT Institutional Score - 2</t>
  </si>
  <si>
    <t>G1 - SIT Institutional Score - 3</t>
  </si>
  <si>
    <t>G2 - SIT Political Score - 1</t>
  </si>
  <si>
    <t>G2 - SIT Political Score - 2</t>
  </si>
  <si>
    <t>G2 - SIT Political Score - 3</t>
  </si>
  <si>
    <t>G3 - SIT Admin Score - 1</t>
  </si>
  <si>
    <t>G3 - SIT Admin Score - 2</t>
  </si>
  <si>
    <t>G3 - SIT Admin Score - 3</t>
  </si>
  <si>
    <t>G4 - SIT Fiscal Score - 1</t>
  </si>
  <si>
    <t>G4 - SIT Fiscal Score - 2</t>
  </si>
  <si>
    <t>G4 - SIT Fiscal Score - 3</t>
  </si>
  <si>
    <t>Afghanistan</t>
  </si>
  <si>
    <t>AFG</t>
  </si>
  <si>
    <t>Albania</t>
  </si>
  <si>
    <t>ALB</t>
  </si>
  <si>
    <t>Algeria</t>
  </si>
  <si>
    <t>DZA</t>
  </si>
  <si>
    <t>Angola</t>
  </si>
  <si>
    <t>AGO</t>
  </si>
  <si>
    <t>Armenia</t>
  </si>
  <si>
    <t>ARM</t>
  </si>
  <si>
    <t>Australia</t>
  </si>
  <si>
    <t>AUS</t>
  </si>
  <si>
    <t>Austria</t>
  </si>
  <si>
    <t>AUT</t>
  </si>
  <si>
    <t>Azerbaijan</t>
  </si>
  <si>
    <t>AZE</t>
  </si>
  <si>
    <t>Bahamas</t>
  </si>
  <si>
    <t>BHS</t>
  </si>
  <si>
    <t>Bahrain</t>
  </si>
  <si>
    <t>BHR</t>
  </si>
  <si>
    <t>Bangladesh</t>
  </si>
  <si>
    <t>BGD</t>
  </si>
  <si>
    <t>Belarus</t>
  </si>
  <si>
    <t>BLR</t>
  </si>
  <si>
    <t>Belgium</t>
  </si>
  <si>
    <t>BEL</t>
  </si>
  <si>
    <t>Benin</t>
  </si>
  <si>
    <t>BEN</t>
  </si>
  <si>
    <t>Bhutan</t>
  </si>
  <si>
    <t>BTN</t>
  </si>
  <si>
    <t>Bosnia and Herzegovina</t>
  </si>
  <si>
    <t>BIH</t>
  </si>
  <si>
    <t>Botswana</t>
  </si>
  <si>
    <t>BWA</t>
  </si>
  <si>
    <t>Brunei Darussalam</t>
  </si>
  <si>
    <t>BRN</t>
  </si>
  <si>
    <t>Bulgaria</t>
  </si>
  <si>
    <t>BGR</t>
  </si>
  <si>
    <t>Burkina Faso</t>
  </si>
  <si>
    <t>BFA</t>
  </si>
  <si>
    <t>Burundi</t>
  </si>
  <si>
    <t>BDI</t>
  </si>
  <si>
    <t>Cabo Verde</t>
  </si>
  <si>
    <t>CPV</t>
  </si>
  <si>
    <t>Cambodia</t>
  </si>
  <si>
    <t>KHM</t>
  </si>
  <si>
    <t>Cameroon</t>
  </si>
  <si>
    <t>CMR</t>
  </si>
  <si>
    <t>Canada</t>
  </si>
  <si>
    <t>CAN</t>
  </si>
  <si>
    <t>Central African Republic</t>
  </si>
  <si>
    <t>CAF</t>
  </si>
  <si>
    <t>Chad</t>
  </si>
  <si>
    <t>TCD</t>
  </si>
  <si>
    <t>China</t>
  </si>
  <si>
    <t>CHN</t>
  </si>
  <si>
    <t>Comoros</t>
  </si>
  <si>
    <t>COM</t>
  </si>
  <si>
    <t>Congo</t>
  </si>
  <si>
    <t>COG</t>
  </si>
  <si>
    <t>Côte d'Ivoire</t>
  </si>
  <si>
    <t>CIV</t>
  </si>
  <si>
    <t>Croatia</t>
  </si>
  <si>
    <t>HRV</t>
  </si>
  <si>
    <t>Cyprus</t>
  </si>
  <si>
    <t>CYP</t>
  </si>
  <si>
    <t>Czechia</t>
  </si>
  <si>
    <t>CZE</t>
  </si>
  <si>
    <t>Democratic Republic of the Congo (DRC)</t>
  </si>
  <si>
    <t>COD</t>
  </si>
  <si>
    <t>Denmark</t>
  </si>
  <si>
    <t>DNK</t>
  </si>
  <si>
    <t>Djibouti</t>
  </si>
  <si>
    <t>DJI</t>
  </si>
  <si>
    <t xml:space="preserve">Dominican Republic </t>
  </si>
  <si>
    <t>Egypt</t>
  </si>
  <si>
    <t>EGY</t>
  </si>
  <si>
    <t>Equatorial Guinea</t>
  </si>
  <si>
    <t>GNQ</t>
  </si>
  <si>
    <t>Eritrea</t>
  </si>
  <si>
    <t>ERI</t>
  </si>
  <si>
    <t>Estonia</t>
  </si>
  <si>
    <t>EST</t>
  </si>
  <si>
    <t>Eswatini</t>
  </si>
  <si>
    <t>SWZ</t>
  </si>
  <si>
    <t>Ethiopia</t>
  </si>
  <si>
    <t>ETH</t>
  </si>
  <si>
    <t>Fiji</t>
  </si>
  <si>
    <t>FJI</t>
  </si>
  <si>
    <t>Finland</t>
  </si>
  <si>
    <t>FIN</t>
  </si>
  <si>
    <t>France</t>
  </si>
  <si>
    <t>FRA</t>
  </si>
  <si>
    <t>Gabon</t>
  </si>
  <si>
    <t>GAB</t>
  </si>
  <si>
    <t>Gambia</t>
  </si>
  <si>
    <t>GMB</t>
  </si>
  <si>
    <t>Georgia</t>
  </si>
  <si>
    <t>GEO</t>
  </si>
  <si>
    <t>Germany</t>
  </si>
  <si>
    <t>DEU</t>
  </si>
  <si>
    <t>Ghana</t>
  </si>
  <si>
    <t>GHA</t>
  </si>
  <si>
    <t>Greece</t>
  </si>
  <si>
    <t>GRC</t>
  </si>
  <si>
    <t>Guinea</t>
  </si>
  <si>
    <t>GIN</t>
  </si>
  <si>
    <t>Guinea-Bissau</t>
  </si>
  <si>
    <t>GNB</t>
  </si>
  <si>
    <t>Hungary</t>
  </si>
  <si>
    <t>HUN</t>
  </si>
  <si>
    <t>Iceland</t>
  </si>
  <si>
    <t>ISL</t>
  </si>
  <si>
    <t>India</t>
  </si>
  <si>
    <t>IND</t>
  </si>
  <si>
    <t>Indonesia</t>
  </si>
  <si>
    <t>IDN</t>
  </si>
  <si>
    <t>Iran</t>
  </si>
  <si>
    <t>IRN</t>
  </si>
  <si>
    <t>Iraq</t>
  </si>
  <si>
    <t>IRQ</t>
  </si>
  <si>
    <t>Ireland</t>
  </si>
  <si>
    <t>IRL</t>
  </si>
  <si>
    <t>Israel</t>
  </si>
  <si>
    <t>ISR</t>
  </si>
  <si>
    <t>Italy</t>
  </si>
  <si>
    <t>ITA</t>
  </si>
  <si>
    <t>Japan</t>
  </si>
  <si>
    <t>JPN</t>
  </si>
  <si>
    <t>Jordan</t>
  </si>
  <si>
    <t>JOR</t>
  </si>
  <si>
    <t>Kazakhstan</t>
  </si>
  <si>
    <t>KAZ</t>
  </si>
  <si>
    <t>Kenya</t>
  </si>
  <si>
    <t>KEN</t>
  </si>
  <si>
    <t>Kiribati</t>
  </si>
  <si>
    <t>KIR</t>
  </si>
  <si>
    <t>Kuwait</t>
  </si>
  <si>
    <t>KWT</t>
  </si>
  <si>
    <t>Kyrgyzstan</t>
  </si>
  <si>
    <t>KGZ</t>
  </si>
  <si>
    <t>Laos (LPDR)</t>
  </si>
  <si>
    <t>LAO</t>
  </si>
  <si>
    <t>Latvia</t>
  </si>
  <si>
    <t>LVA</t>
  </si>
  <si>
    <t>Lebanon</t>
  </si>
  <si>
    <t>LBN</t>
  </si>
  <si>
    <t>Lesotho</t>
  </si>
  <si>
    <t>LSO</t>
  </si>
  <si>
    <t>Liberia</t>
  </si>
  <si>
    <t>LBR</t>
  </si>
  <si>
    <t>Libya</t>
  </si>
  <si>
    <t>LBY</t>
  </si>
  <si>
    <t>Lithuania</t>
  </si>
  <si>
    <t>LTU</t>
  </si>
  <si>
    <t>Luxembourg</t>
  </si>
  <si>
    <t>LUX</t>
  </si>
  <si>
    <t>Madagascar</t>
  </si>
  <si>
    <t>MDG</t>
  </si>
  <si>
    <t>Malawi</t>
  </si>
  <si>
    <t>MWI</t>
  </si>
  <si>
    <t>Malaysia</t>
  </si>
  <si>
    <t>MYS</t>
  </si>
  <si>
    <t>Maldives</t>
  </si>
  <si>
    <t>MDV</t>
  </si>
  <si>
    <t>Mali</t>
  </si>
  <si>
    <t>MLI</t>
  </si>
  <si>
    <t xml:space="preserve">Marshall Islands </t>
  </si>
  <si>
    <t>MHL</t>
  </si>
  <si>
    <t>Mauritania</t>
  </si>
  <si>
    <t>MRT</t>
  </si>
  <si>
    <t>Mauritius</t>
  </si>
  <si>
    <t>MUS</t>
  </si>
  <si>
    <t>Micronesia</t>
  </si>
  <si>
    <t>FSM</t>
  </si>
  <si>
    <t>Moldova</t>
  </si>
  <si>
    <t>MDA</t>
  </si>
  <si>
    <t>Mongolia</t>
  </si>
  <si>
    <t>MNG</t>
  </si>
  <si>
    <t>Morocco</t>
  </si>
  <si>
    <t>MAR</t>
  </si>
  <si>
    <t>Mozambique</t>
  </si>
  <si>
    <t>MOZ</t>
  </si>
  <si>
    <t>Myanmar</t>
  </si>
  <si>
    <t>MMR</t>
  </si>
  <si>
    <t>Namibia</t>
  </si>
  <si>
    <t>NAM</t>
  </si>
  <si>
    <t>Nepal</t>
  </si>
  <si>
    <t>NPL</t>
  </si>
  <si>
    <t>Netherlands</t>
  </si>
  <si>
    <t>NLD</t>
  </si>
  <si>
    <t>New Zealand</t>
  </si>
  <si>
    <t>NZL</t>
  </si>
  <si>
    <t>Niger</t>
  </si>
  <si>
    <t>NER</t>
  </si>
  <si>
    <t>Nigeria</t>
  </si>
  <si>
    <t>NGA</t>
  </si>
  <si>
    <t>North Korea (DPRK)</t>
  </si>
  <si>
    <t>PRK</t>
  </si>
  <si>
    <t>Norway</t>
  </si>
  <si>
    <t>NOR</t>
  </si>
  <si>
    <t>Oman</t>
  </si>
  <si>
    <t>OMN</t>
  </si>
  <si>
    <t>Pakistan</t>
  </si>
  <si>
    <t>PAK</t>
  </si>
  <si>
    <t>Papua New Guinea</t>
  </si>
  <si>
    <t>PNG</t>
  </si>
  <si>
    <t>Philippines</t>
  </si>
  <si>
    <t>PHL</t>
  </si>
  <si>
    <t>Poland</t>
  </si>
  <si>
    <t>POL</t>
  </si>
  <si>
    <t>Portugal</t>
  </si>
  <si>
    <t>PRT</t>
  </si>
  <si>
    <t>Qatar</t>
  </si>
  <si>
    <t>QAT</t>
  </si>
  <si>
    <t>Romania</t>
  </si>
  <si>
    <t>ROU</t>
  </si>
  <si>
    <t>Russian Federation</t>
  </si>
  <si>
    <t>RUS</t>
  </si>
  <si>
    <t>Rwanda</t>
  </si>
  <si>
    <t>RWA</t>
  </si>
  <si>
    <t>Saint Helena</t>
  </si>
  <si>
    <t>SHN</t>
  </si>
  <si>
    <t>Samoa</t>
  </si>
  <si>
    <t>WSM</t>
  </si>
  <si>
    <t>Sao Tome and Principe</t>
  </si>
  <si>
    <t>STP</t>
  </si>
  <si>
    <t>Saudi Arabia</t>
  </si>
  <si>
    <t>SAU</t>
  </si>
  <si>
    <t>Senegal</t>
  </si>
  <si>
    <t>SEN</t>
  </si>
  <si>
    <t>Sierra Leone</t>
  </si>
  <si>
    <t>SLE</t>
  </si>
  <si>
    <t>Slovakia</t>
  </si>
  <si>
    <t>SVK</t>
  </si>
  <si>
    <t>Slovenia</t>
  </si>
  <si>
    <t>SVN</t>
  </si>
  <si>
    <t>Solomon Islands</t>
  </si>
  <si>
    <t>SLB</t>
  </si>
  <si>
    <t>Somalia</t>
  </si>
  <si>
    <t>SOM</t>
  </si>
  <si>
    <t>South Africa</t>
  </si>
  <si>
    <t>ZAF</t>
  </si>
  <si>
    <t>South Korea (RoK)</t>
  </si>
  <si>
    <t>KOR</t>
  </si>
  <si>
    <t>Spain</t>
  </si>
  <si>
    <t>ESP</t>
  </si>
  <si>
    <t>Sri Lanka</t>
  </si>
  <si>
    <t>LKA</t>
  </si>
  <si>
    <t>Sudan</t>
  </si>
  <si>
    <t>SDN</t>
  </si>
  <si>
    <t>Sweden</t>
  </si>
  <si>
    <t>SWE</t>
  </si>
  <si>
    <t>Switzerland</t>
  </si>
  <si>
    <t>CHE</t>
  </si>
  <si>
    <t>Syria</t>
  </si>
  <si>
    <t>SYR</t>
  </si>
  <si>
    <t xml:space="preserve">Taiwan </t>
  </si>
  <si>
    <t>TWN</t>
  </si>
  <si>
    <t>Tajikistan</t>
  </si>
  <si>
    <t>TJK</t>
  </si>
  <si>
    <t>Tanzania</t>
  </si>
  <si>
    <t>TZA</t>
  </si>
  <si>
    <t>Thailand</t>
  </si>
  <si>
    <t>THA</t>
  </si>
  <si>
    <t>Timor-Leste</t>
  </si>
  <si>
    <t>TLS</t>
  </si>
  <si>
    <t>Togo</t>
  </si>
  <si>
    <t>TGO</t>
  </si>
  <si>
    <t>Tunisia</t>
  </si>
  <si>
    <t>TUN</t>
  </si>
  <si>
    <t>Türkiye</t>
  </si>
  <si>
    <t>TUR</t>
  </si>
  <si>
    <t>Turkmenistan</t>
  </si>
  <si>
    <t>TKM</t>
  </si>
  <si>
    <t>Uganda</t>
  </si>
  <si>
    <t>UGA</t>
  </si>
  <si>
    <t>Ukraine</t>
  </si>
  <si>
    <t>UKR</t>
  </si>
  <si>
    <t>United Arab Emirates</t>
  </si>
  <si>
    <t>ARE</t>
  </si>
  <si>
    <t>GBR</t>
  </si>
  <si>
    <t xml:space="preserve">United States of America </t>
  </si>
  <si>
    <t>USA</t>
  </si>
  <si>
    <t>Uzbekistan</t>
  </si>
  <si>
    <t>UZB</t>
  </si>
  <si>
    <t>Vanuatu</t>
  </si>
  <si>
    <t>VUT</t>
  </si>
  <si>
    <t>Viet Nam</t>
  </si>
  <si>
    <t>VNM</t>
  </si>
  <si>
    <t>Yemen</t>
  </si>
  <si>
    <t>YEM</t>
  </si>
  <si>
    <t>Zambia</t>
  </si>
  <si>
    <t>ZMB</t>
  </si>
  <si>
    <t>Zimbabwe</t>
  </si>
  <si>
    <t>ZWE</t>
  </si>
  <si>
    <t>Palestine (PLE)</t>
  </si>
  <si>
    <t>PLE</t>
  </si>
  <si>
    <t>Palestine</t>
  </si>
  <si>
    <t>Regional governance institutions</t>
  </si>
  <si>
    <t>Local governance institutions</t>
  </si>
  <si>
    <t>Lower-local governance institutions</t>
  </si>
  <si>
    <t>Urban local governance institutions</t>
  </si>
  <si>
    <t>Name(s) of researcher(s) completing IGP</t>
  </si>
  <si>
    <t>Name of peer reviewer(s) / country expert(s) (if any)</t>
  </si>
  <si>
    <t>LoGICA INTERGOVERNMENTAL PROFILE: NATURE OF SUBNATIONAL GOVERNANCE INSTITUTIONS</t>
  </si>
  <si>
    <t>LoGICA INTERGOVERNMENTAL PROFILE: STRUCTURE OF SUBNATIONAL GOVERNANCE INSTITUTIONS</t>
  </si>
  <si>
    <t>LoGICA INTERGOVERNMENTAL PROFILE: DE FACTO FUNCTIONS AND RESPONSIBILITIES OF SUBNATIONAL GOVERNANCE INSTITUTIONS</t>
  </si>
  <si>
    <t>Z4.10</t>
  </si>
  <si>
    <r>
      <t>Assignment of functions and responsibilities</t>
    </r>
    <r>
      <rPr>
        <sz val="11"/>
        <color theme="1"/>
        <rFont val="Calibri"/>
        <family val="2"/>
        <scheme val="minor"/>
      </rPr>
      <t xml:space="preserve"> - One paragraph (Optional)</t>
    </r>
  </si>
  <si>
    <t>Structure of Subnational Governance Institutions</t>
  </si>
  <si>
    <t>1</t>
  </si>
  <si>
    <t>2</t>
  </si>
  <si>
    <t>3</t>
  </si>
  <si>
    <t>4</t>
  </si>
  <si>
    <t>C.4</t>
  </si>
  <si>
    <t>C4.1</t>
  </si>
  <si>
    <t>C4.2</t>
  </si>
  <si>
    <t>C4.3</t>
  </si>
  <si>
    <t>C4.4</t>
  </si>
  <si>
    <t>Year  Enacted</t>
  </si>
  <si>
    <t>General public services (701); Public Order and Safety (703)</t>
  </si>
  <si>
    <t>XX</t>
  </si>
  <si>
    <t>Civil Administration</t>
  </si>
  <si>
    <t>Fire protection</t>
  </si>
  <si>
    <t xml:space="preserve">Agr. extension </t>
  </si>
  <si>
    <t>Public transit</t>
  </si>
  <si>
    <t>Waste management</t>
  </si>
  <si>
    <t>Building permits</t>
  </si>
  <si>
    <t>Water supply</t>
  </si>
  <si>
    <t>Street lighting</t>
  </si>
  <si>
    <t>Public health (outpatient)</t>
  </si>
  <si>
    <t>Recreation &amp; sports</t>
  </si>
  <si>
    <t>Primary education</t>
  </si>
  <si>
    <t xml:space="preserve">Land use planning &amp; zoning </t>
  </si>
  <si>
    <t>OR</t>
  </si>
  <si>
    <t>OL</t>
  </si>
  <si>
    <t>Other local-level institutions</t>
  </si>
  <si>
    <t>Other regional-level institutions</t>
  </si>
  <si>
    <t>Total</t>
  </si>
  <si>
    <t xml:space="preserve">Central </t>
  </si>
  <si>
    <t>Regional</t>
  </si>
  <si>
    <t>Local</t>
  </si>
  <si>
    <t>Main decentralization / subnational / intergovernmental legislation /policies</t>
  </si>
  <si>
    <t>2-Main Local</t>
  </si>
  <si>
    <t>3-Lower Local</t>
  </si>
  <si>
    <t>4-Urban</t>
  </si>
  <si>
    <t>1-Main Regional</t>
  </si>
  <si>
    <t>5-Other Regional</t>
  </si>
  <si>
    <t>6-Other Local</t>
  </si>
  <si>
    <t>L</t>
  </si>
  <si>
    <t>Functions of Subnational Governance Institutions</t>
  </si>
  <si>
    <t>main level/tier/type of regional governance institutions</t>
  </si>
  <si>
    <t>other level/tier/type of regional governance institutions</t>
  </si>
  <si>
    <t>other level/tier/type of local governance institutions</t>
  </si>
  <si>
    <t>main level/tier/type of local governance institutions</t>
  </si>
  <si>
    <t>level/tier/type of lower-level local governance institutions</t>
  </si>
  <si>
    <t>level/tier/type of urban local governance institutions</t>
  </si>
  <si>
    <t>5</t>
  </si>
  <si>
    <t>6</t>
  </si>
  <si>
    <r>
      <t>References and Resources -</t>
    </r>
    <r>
      <rPr>
        <sz val="11"/>
        <color theme="1"/>
        <rFont val="Calibri"/>
        <family val="2"/>
        <scheme val="minor"/>
      </rPr>
      <t xml:space="preserve"> List</t>
    </r>
  </si>
  <si>
    <t>G6.1</t>
  </si>
  <si>
    <t>G1</t>
  </si>
  <si>
    <t>G2</t>
  </si>
  <si>
    <t>G3</t>
  </si>
  <si>
    <t>G4</t>
  </si>
  <si>
    <t>G6</t>
  </si>
  <si>
    <t>Fiscal/budgetary characteristics, autonomy and authority</t>
  </si>
  <si>
    <t>Administrative characteristics, autonomy and authority</t>
  </si>
  <si>
    <t>Political characteristics, autonomy and authority</t>
  </si>
  <si>
    <t>Institutional characteristics, autonomy and authority</t>
  </si>
  <si>
    <t>United Kingdom</t>
  </si>
  <si>
    <t>United Kingdom (GBR)</t>
  </si>
  <si>
    <t>Nature of Subnational Governance Institutions: Overview</t>
  </si>
  <si>
    <t>hybrid local governance institutions, with features of both devolution and deconcentration.</t>
  </si>
  <si>
    <t>non-devolved subnational govenance institutions.</t>
  </si>
  <si>
    <t>devolved subnational governance institutions with extensive powers and function.</t>
  </si>
  <si>
    <t>devolved subnational governance institutions, albeit with limited powers and/or functions.</t>
  </si>
  <si>
    <t>not having a clear institutional nature.</t>
  </si>
  <si>
    <t>Subnational jurisdictions</t>
  </si>
  <si>
    <t>In order to meet the definition of a devolved subnational government, subnational governance institutions must have certain institutional, political, administrative and fiscal characteristics, and have sufficient autonomy and authority to be able to respond the needs and priorities of their constituents.</t>
  </si>
  <si>
    <t>OR = Other Regional</t>
  </si>
  <si>
    <t>OL = Other Local</t>
  </si>
  <si>
    <t>Note:</t>
  </si>
  <si>
    <t>Subnational Governance Level / Tier / Type</t>
  </si>
  <si>
    <t>G6.2</t>
  </si>
  <si>
    <t>G6.3</t>
  </si>
  <si>
    <t>[Insert Table. Structure and nature of subnational governance institutions]</t>
  </si>
  <si>
    <t>[Insert Table. Functions of subnational governance institutions]</t>
  </si>
  <si>
    <t xml:space="preserve">Constitutional, Legislative, and Policy Context for Subnational Governance </t>
  </si>
  <si>
    <t>Selected References</t>
  </si>
  <si>
    <t>G3.1</t>
  </si>
  <si>
    <t>Do subnational entities have, select, and authoritatively manage, their own staff?</t>
  </si>
  <si>
    <t>Do subnational entities have, and authoritatively manage, their own staff?</t>
  </si>
  <si>
    <r>
      <t>General Intergovernmental Context</t>
    </r>
    <r>
      <rPr>
        <sz val="11"/>
        <color theme="1"/>
        <rFont val="Calibri"/>
        <family val="2"/>
        <scheme val="minor"/>
      </rPr>
      <t xml:space="preserve"> - One paragraph</t>
    </r>
  </si>
  <si>
    <r>
      <t xml:space="preserve">Do subnational entities at this level/tier/type meet the preconditions of </t>
    </r>
    <r>
      <rPr>
        <i/>
        <sz val="11"/>
        <color theme="1"/>
        <rFont val="Calibri"/>
        <family val="2"/>
        <scheme val="minor"/>
      </rPr>
      <t>de facto</t>
    </r>
    <r>
      <rPr>
        <sz val="11"/>
        <color theme="1"/>
        <rFont val="Calibri"/>
        <family val="2"/>
        <scheme val="minor"/>
      </rPr>
      <t xml:space="preserve"> corporate bodies?</t>
    </r>
  </si>
  <si>
    <t xml:space="preserve">Are subnational institutions de jure and de facto corporate bodies with extensive (de jure/de facto) functions? </t>
  </si>
  <si>
    <t>LoGICA Intergovernmental Profile - Version 2023-12-28</t>
  </si>
  <si>
    <t>Organic Law on Provincial Governments and Local Level Governments</t>
  </si>
  <si>
    <t xml:space="preserve">District Development Authority Act </t>
  </si>
  <si>
    <t>Districts</t>
  </si>
  <si>
    <t>Intergovernmental Relations (Functions and Funding) Act</t>
  </si>
  <si>
    <t>Districts are not permitted to pass legislation or raise revenue.</t>
  </si>
  <si>
    <t>Local Level Governments cannot pass legislation.</t>
  </si>
  <si>
    <t>Local level governments have joint control over infrastructure, health, water supply etc with the provinces.</t>
  </si>
  <si>
    <t>Wards do not have no control over service delivery and other functions, but work under local level governments.</t>
  </si>
  <si>
    <t>National government</t>
  </si>
  <si>
    <t>Bougainville and the National Capital District are governed by different laws.</t>
  </si>
  <si>
    <t>Although directly elected by voters in the district/open electorate and deeply involved in district development, the MP's institutional role is as a member of the National Parliament, not as the political leader of a district government.</t>
  </si>
  <si>
    <t>2024 Census (see: https://www.nso.gov.pg/statistics/population)</t>
  </si>
  <si>
    <t>Bougainville: Yes</t>
  </si>
  <si>
    <t>Bougainville: Yes (AGB has its own public service separate from the national public service and can appoint/manage their own officers and staff under their own administrative structure)</t>
  </si>
  <si>
    <t>Bougainville: Yes (the AGB approves its own budget without a requirement for approval by the national level)</t>
  </si>
  <si>
    <t>Bougainville: Yes (while the AGB is heavily dependent on the National Government to finance its budget (approx. 90% is financed by IGFTs) a substantial portion of this financing is in the form of unconditional grants)</t>
  </si>
  <si>
    <t>Bougainville: Extensive Devolution</t>
  </si>
  <si>
    <t>Provinces &amp; NCD: Provincial governments prepare and approve their own budgets, but the adopted provincial appropriation is subsequently subject to national Treasury/Finance Minister review and approval, and this approval is actually exercised in practice.</t>
  </si>
  <si>
    <t>Elected LLG political leadership (local council) exercises statutory law-making, planning and local-government functions.</t>
  </si>
  <si>
    <t>LLG executive (Mayor/President) is indiretcly elected by ward councillors who have been elected directly.</t>
  </si>
  <si>
    <t>Most staff (where they exist) are deconcentrated officials from the Province.</t>
  </si>
  <si>
    <t>LLGs do not have the power to hire and fire officers or staff.</t>
  </si>
  <si>
    <t>Provinces (20); AGB (1) &amp; NCD (1)</t>
  </si>
  <si>
    <t>In the form of an elected Governor (other members of provincial assemblies are district MPs with a national mandate).</t>
  </si>
  <si>
    <t>Provincial Governors exercise meaningful political decision-making authority within their assigned sphere, including policy, planning, budgeting and provincial law-making. However, provincial political autonomy is materially constrained by national-level political influence embedded in Provincial Assemblies: District MPs derive their mandates from National Parliament elections, but also sit as voting members of Provincial Assemblies. This gives national legislators direct influence over provincial decisions. In practice, District MPs also control parallel resource channels through DDAs and DSIPs, which can compete with province-wide priorities and weaken the Governor’s authority to coordinate provincial development. Furthermore, section 141 of the Organic Law requires national ministerial approval for provincial laws to take effect, creating a formal higher-level constraint on provincial legislative autonomy.</t>
  </si>
  <si>
    <t>The Provincial Administrator (PA) is is a part of the national public service and assigned to the Province to manage provincial administration. The resources used to pay the salary of the PA id derives from a nationally funded staffing grant (IGFT) which forms part of the provincial resource envelope and flows through the provincial treasury.</t>
  </si>
  <si>
    <t>Provincial staff are often/usually national public servants assigned/mapped to the province and subject to national rules.</t>
  </si>
  <si>
    <t>Dual subordination: the PA is responsible for overseeing all provincial level officers and staff, but in practice the majority are deconcentrated/seconded national officers and staff performing national-government and provincial/LLG functions, with a strong de facto reporting line to national departments which retain roles in policy formulation, standards and delivery.</t>
  </si>
  <si>
    <t>E.g. Provinces case raise OSR</t>
  </si>
  <si>
    <t>The District Administrator is legally the CEO of LLGs.</t>
  </si>
  <si>
    <t>LLG political decisions operate within a system in which higher-level governments retain overwhelming authority over the legal, administrative and fiscal environment in which those decisions are made and implemented.</t>
  </si>
  <si>
    <t>LLGs are legally empowered to collected OSR (e.g. business licenses) and have their own Public Account. In practice, outside urban LLGs, actual collection is limited.</t>
  </si>
  <si>
    <t>Each LLG has its own Public Account consisting of a General Revenue Fund and Trust Fund. However, in practice, the Provincial/District Finance offices actually perform the accounting and transaction-processing function for LLGs</t>
  </si>
  <si>
    <t>Most LLGs are heavily/totally dependent on grant transfers received via Provinces. However, most LLG funding is de facto controlled and executed by the Province of District. Legally, Districts have the power to determine and control the budget allocation priorities for the Local-level Governments.</t>
  </si>
  <si>
    <t>LLGs have an role in considering and adopting their budgets through the LLG Council (but this occurs after the District has determined budget priorities and approved the LLG budget for presentation to the LLG).</t>
  </si>
  <si>
    <t>District CEOs are hired centrally (by the DoPM).</t>
  </si>
  <si>
    <t>District CEOs report to both the PA and the DDA Board.</t>
  </si>
  <si>
    <t>The DoPM has the power to hire and fire.</t>
  </si>
  <si>
    <t>The DA salary is included in the Provincial budget</t>
  </si>
  <si>
    <t>Following recent legal reforms (Amendment No. 15 to the Organic Law on Provincial and Local Level Government, effective February 2026), the authority to appoint provincial administrators shifted from the National Executive Council (NEC) directly to provincial governments, with the PEC selecting a candidate from a shortlist of three names provided by the Public Services Commission (PSC). Previously, the PA (CEO) was hired centrally (by the Department of Personnel Management) . DoPM retains powers in selection, promotion and termination. Many PAs (and their appointment process) appear politicized. Most sectoral leads are "deconcentrated" officials with only a "dotted line" to the CEO.</t>
  </si>
  <si>
    <t>In practice, LLGs have only one employed officer (the LLG Manager) appointed by the Province. Local government staff are formal members of the national public service.</t>
  </si>
  <si>
    <t>See for details: https://www.finance.gov.pg/wp-content/uploads/2026/04/FMM-02-10-Sub-National-Financial-Arrangements.pdf</t>
  </si>
  <si>
    <t xml:space="preserve">LLGs have elected councils, but not control over LLG Manager </t>
  </si>
  <si>
    <t>Districts are not formally local government bodies and do not have the power over service delivery, but control capital spending through District Development Authority, which has elected representation from both national government as well as LLGs.</t>
  </si>
  <si>
    <t>Local Level / Community Governments</t>
  </si>
  <si>
    <t>Papua New Guinea (PNG) is a unitary parliamentary democracy with a constitutional framework for decentralized governance. Since independence in 1975, the country has pursued several rounds of decentralization reforms, most notably through the 1995 Organic Law on Provincial Governments and Local-level Governments, which substantially restructured subnational governance. Although provincial and local-level institutions have legally recognized responsibilities, PNG remains highly centralized in fiscal and administrative terms. The national government retains considerable control over public revenues, personnel and major service delivery functions, while subnational governments depend heavily on intergovernmental transfers. Governance arrangements are further complicated by the prominent role of national Members of Parliament in directing development resources within their constituencies, often through mechanisms operating alongside regular subnational administrative structures.</t>
  </si>
  <si>
    <t>PNG's subnational governance arrangements combine elements of devolution, deconcentration and vertical political control through shared (national-provincial-local) parliamentary representation. Provincial governments should be understood as hybrid institutions: they have political leadership, legislative powers, budgets and assigned responsibilities, but their administrative and fiscal autonomy remains constrained by national government control, particularly over public-service personnel. Bougainville is an important exception, with extensive devolved powers, its own elected government and a separate public service. Districts are  non-devolved institutions, with deconcentrated district administrations operating alongside District Development Authorities (DDAs). Each DDA is chaired by the district’s elected national MP, has the (nationally-appointed) District Administrator as its CEO, and is governed by a Board that includes the district’s LLG presidents. Similarly, Local-Level Governments should also be considered as non-devolved institutions, despite having elected representative bodies and some statutory powers, because they lack (control over) their own staff: LLG managers are employed on their behalf as part of the national public service.</t>
  </si>
  <si>
    <t>PNG's legal framework assigns provincial and local-level governments responsibilities for a range of public services and development activities, but actual service delivery remains fragmented across national agencies, provincial administrations, districts and local institutions. Provincial governments play an important role in coordinating and supporting education, health, infrastructure maintenance, agricultural services and other provincial functions, although frontline personnel often remain within the national public service or sector-specific authorities, such as Provincial Health Authorities. District administrations provide deconcentrated support for routine services, while District Development Authorities primarily finance and implement infrastructure and development projects through centrally funded programs. Local-level Governments have statutory responsibilities for local planning, community infrastructure, markets, sanitation and other local services, but generally lack the financial and administrative capacity to perform these functions effectively. Bougainville has a broader range of autonomous responsibilities under its special constitutional arrangements. The practical division of responsibilities therefore often differs substantially from formal legal assignments.</t>
  </si>
  <si>
    <t>World Bank. 2021. Political Economy and Institutional Context of Sub-National Public Financial Management and Service Delivery in PNG : https://documents1.worldbank.org/curated/en/528061629352596609/pdf/Political-Economy-and-Institutional-Context-of-Sub-National-Public-Financial-Management-and-Service-Delivery-in-Papua-New-Guinea.pdf</t>
  </si>
  <si>
    <t>https://localgov.unwomen.org/country/PNG</t>
  </si>
  <si>
    <t>https://www.clgf.org.uk/regions/clgf-pacific/papua-new-guinea/</t>
  </si>
  <si>
    <t>Maholopa Laveil. 2025. Shining a light on local level government in PNG. https://devpolicy.org/shining-a-light-on-local-level-government-in-png-20250612/</t>
  </si>
  <si>
    <t>Jamie Boex</t>
  </si>
  <si>
    <t>Nick Travis</t>
  </si>
  <si>
    <t>Maholopa Laveil</t>
  </si>
  <si>
    <t xml:space="preserve"> The National Research Institute. Decentralised Governance Arrangements in PNG. 2022. https://pngnri.org/images/Publications/Research_Report_DECENTRALISED_GOVERNANCE_ARRANGEMENTS_IN_PAPUA_NEW_GUINEA-_A_FRAMEWORK_FOR_A_NATIONAL_CONVERSATION_.pdf</t>
  </si>
  <si>
    <t>The 20 Provinces contain 371 LLGs (source: https://www.treasury.gov.pg/wp-content/uploads/2025/11/eVolume-1-2026-.pdf), reported numbers fluctuate slightly. Bougainville previously had 12 LLGs but have been replaced by 47 Community Governments. The National Capital District does not have LLGs. See: https://devpolicy.org/shining-a-light-on-local-level-government-in-png-20250612/</t>
  </si>
  <si>
    <t>PNG's subnational governance structure comprises 20 provinces, the Autonomous Region of Bougainville and the National Capital District (NCD) at the regional level. At the local level, the country is divided into 96 districts, which serve as electoral constituencies and administrative jurisdictions, and 371 Local-level Governments (LLGs). Bougainville has a distinctive autonomous governance structure, including its own elected government and legislature, and 47 Community Governments that perform functions broadly equivalent to LLGs elsewhere. The National Capital District has separate governance arrangements and does not have regular LLGs. Districts are particularly complex institutional units: they encompass deconcentrated district administrations and District Development Authorities (DDAs), statutory bodies chaired by the respective national Members of Parliament. The resulting structure combines territorial government institutions, deconcentrated administrative units and special-purpose development authorities.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</si>
</sst>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 #,##0.00_-;_-* &quot;-&quot;??_-;_-@_-"/>
    <numFmt numFmtId="165" formatCode="_(* #,##0_);_(* \(#,##0\);_(* &quot;-&quot;??_);_(@_)"/>
    <numFmt numFmtId="166" formatCode="&quot;£&quot;#,##0;\-&quot;£&quot;#,##0"/>
    <numFmt numFmtId="167" formatCode="_-* #,##0_-;\-* #,##0_-;_-* &quot;-&quot;??_-;_-@_-"/>
    <numFmt numFmtId="168" formatCode="_(* #,##0.00_);_(* \(#,##0.00\);_(* \-??_);_(@_)"/>
    <numFmt numFmtId="169" formatCode="_([$€-2]* #,##0.00_);_([$€-2]* \(#,##0.00\);_([$€-2]* &quot;-&quot;??_)"/>
    <numFmt numFmtId="170" formatCode="[$-409]d/mmm/yy;@"/>
  </numFmts>
  <fonts count="62">
    <font>
      <sz val="11"/>
      <color theme="1"/>
      <name val="Calibri"/>
      <family val="2"/>
      <scheme val="minor"/>
    </font>
    <font>
      <b/>
      <sz val="10"/>
      <color rgb="FFFFFFFF"/>
      <name val="Calibri"/>
      <family val="2"/>
      <scheme val="minor"/>
    </font>
    <font>
      <b/>
      <sz val="10"/>
      <color theme="1"/>
      <name val="Calibri"/>
      <family val="2"/>
      <scheme val="minor"/>
    </font>
    <font>
      <sz val="10"/>
      <color theme="1"/>
      <name val="Calibri"/>
      <family val="2"/>
      <scheme val="minor"/>
    </font>
    <font>
      <b/>
      <sz val="11"/>
      <color theme="1"/>
      <name val="Calibri"/>
      <family val="2"/>
      <scheme val="minor"/>
    </font>
    <font>
      <b/>
      <sz val="14"/>
      <color theme="1"/>
      <name val="Calibri"/>
      <family val="2"/>
      <scheme val="minor"/>
    </font>
    <font>
      <sz val="10"/>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indexed="8"/>
      <name val="Calibri"/>
      <family val="2"/>
    </font>
    <font>
      <sz val="12"/>
      <color theme="1"/>
      <name val="Calibri"/>
      <family val="2"/>
      <scheme val="minor"/>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0"/>
      <name val="CG Omega"/>
    </font>
    <font>
      <sz val="12"/>
      <color indexed="8"/>
      <name val="Calibri"/>
      <family val="2"/>
    </font>
    <font>
      <sz val="10"/>
      <name val="Verdana"/>
      <family val="2"/>
    </font>
    <font>
      <b/>
      <sz val="18"/>
      <color theme="3"/>
      <name val="Cambria"/>
      <family val="2"/>
    </font>
    <font>
      <sz val="10"/>
      <name val="Arial"/>
      <family val="2"/>
    </font>
    <font>
      <b/>
      <sz val="18"/>
      <color indexed="56"/>
      <name val="Cambria"/>
      <family val="1"/>
    </font>
    <font>
      <u/>
      <sz val="18.7"/>
      <color theme="10"/>
      <name val="Calibri"/>
      <family val="2"/>
    </font>
    <font>
      <u/>
      <sz val="10"/>
      <color theme="10"/>
      <name val="Arial"/>
      <family val="2"/>
    </font>
    <font>
      <sz val="11"/>
      <color rgb="FF000000"/>
      <name val="Calibri"/>
      <family val="2"/>
      <charset val="1"/>
    </font>
    <font>
      <b/>
      <i/>
      <sz val="11"/>
      <color theme="1"/>
      <name val="Calibri"/>
      <family val="2"/>
      <scheme val="minor"/>
    </font>
    <font>
      <b/>
      <sz val="9"/>
      <color rgb="FFFFFFFF"/>
      <name val="Calibri"/>
      <family val="2"/>
      <scheme val="minor"/>
    </font>
    <font>
      <i/>
      <sz val="11"/>
      <color theme="1"/>
      <name val="Calibri"/>
      <family val="2"/>
      <scheme val="minor"/>
    </font>
    <font>
      <sz val="9"/>
      <color theme="1"/>
      <name val="Calibri"/>
      <family val="2"/>
      <scheme val="minor"/>
    </font>
    <font>
      <sz val="9"/>
      <color rgb="FF000000"/>
      <name val="Calibri"/>
      <family val="2"/>
      <scheme val="minor"/>
    </font>
    <font>
      <b/>
      <sz val="9"/>
      <color theme="1"/>
      <name val="Calibri"/>
      <family val="2"/>
      <scheme val="minor"/>
    </font>
    <font>
      <b/>
      <sz val="9"/>
      <color rgb="FF000000"/>
      <name val="Calibri"/>
      <family val="2"/>
      <scheme val="minor"/>
    </font>
    <font>
      <i/>
      <sz val="10"/>
      <color theme="0" tint="-0.34998626667073579"/>
      <name val="Calibri"/>
      <family val="2"/>
      <scheme val="minor"/>
    </font>
    <font>
      <sz val="11"/>
      <color theme="1" tint="0.249977111117893"/>
      <name val="Calibri"/>
      <family val="2"/>
      <scheme val="minor"/>
    </font>
    <font>
      <sz val="10"/>
      <color rgb="FFFF0000"/>
      <name val="Calibri"/>
      <family val="2"/>
      <scheme val="minor"/>
    </font>
    <font>
      <sz val="10"/>
      <name val="Calibri"/>
      <family val="2"/>
      <scheme val="minor"/>
    </font>
    <font>
      <u/>
      <sz val="11"/>
      <color theme="10"/>
      <name val="Calibri"/>
      <family val="2"/>
      <scheme val="minor"/>
    </font>
  </fonts>
  <fills count="8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theme="4" tint="-0.249977111117893"/>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theme="0" tint="-0.34998626667073579"/>
        <bgColor indexed="64"/>
      </patternFill>
    </fill>
    <fill>
      <patternFill patternType="solid">
        <fgColor theme="0" tint="-0.499984740745262"/>
        <bgColor indexed="64"/>
      </patternFill>
    </fill>
  </fills>
  <borders count="7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414">
    <xf numFmtId="0" fontId="0" fillId="0" borderId="0"/>
    <xf numFmtId="0" fontId="6" fillId="0" borderId="0"/>
    <xf numFmtId="0" fontId="8" fillId="0" borderId="0" applyNumberFormat="0" applyFill="0" applyBorder="0" applyAlignment="0" applyProtection="0"/>
    <xf numFmtId="0" fontId="9" fillId="0" borderId="5"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5" borderId="0" applyNumberFormat="0" applyBorder="0" applyAlignment="0" applyProtection="0"/>
    <xf numFmtId="0" fontId="14" fillId="6" borderId="0" applyNumberFormat="0" applyBorder="0" applyAlignment="0" applyProtection="0"/>
    <xf numFmtId="0" fontId="15" fillId="7" borderId="8" applyNumberFormat="0" applyAlignment="0" applyProtection="0"/>
    <xf numFmtId="0" fontId="16" fillId="8" borderId="9" applyNumberFormat="0" applyAlignment="0" applyProtection="0"/>
    <xf numFmtId="0" fontId="17" fillId="8" borderId="8" applyNumberFormat="0" applyAlignment="0" applyProtection="0"/>
    <xf numFmtId="0" fontId="18" fillId="0" borderId="10" applyNumberFormat="0" applyFill="0" applyAlignment="0" applyProtection="0"/>
    <xf numFmtId="0" fontId="19" fillId="9" borderId="11"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4" fillId="0" borderId="13" applyNumberFormat="0" applyFill="0" applyAlignment="0" applyProtection="0"/>
    <xf numFmtId="0" fontId="22"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22" fillId="34" borderId="0" applyNumberFormat="0" applyBorder="0" applyAlignment="0" applyProtection="0"/>
    <xf numFmtId="43" fontId="23" fillId="0" borderId="0" applyFont="0" applyFill="0" applyBorder="0" applyAlignment="0" applyProtection="0"/>
    <xf numFmtId="0" fontId="6" fillId="0" borderId="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40" fillId="45" borderId="0" applyNumberFormat="0" applyBorder="0" applyAlignment="0" applyProtection="0"/>
    <xf numFmtId="0" fontId="40" fillId="45" borderId="0" applyNumberFormat="0" applyBorder="0" applyAlignment="0" applyProtection="0"/>
    <xf numFmtId="0" fontId="40" fillId="45" borderId="0" applyNumberFormat="0" applyBorder="0" applyAlignment="0" applyProtection="0"/>
    <xf numFmtId="0" fontId="40" fillId="42" borderId="0" applyNumberFormat="0" applyBorder="0" applyAlignment="0" applyProtection="0"/>
    <xf numFmtId="0" fontId="40" fillId="42" borderId="0" applyNumberFormat="0" applyBorder="0" applyAlignment="0" applyProtection="0"/>
    <xf numFmtId="0" fontId="40" fillId="42" borderId="0" applyNumberFormat="0" applyBorder="0" applyAlignment="0" applyProtection="0"/>
    <xf numFmtId="0" fontId="40" fillId="43" borderId="0" applyNumberFormat="0" applyBorder="0" applyAlignment="0" applyProtection="0"/>
    <xf numFmtId="0" fontId="40" fillId="43" borderId="0" applyNumberFormat="0" applyBorder="0" applyAlignment="0" applyProtection="0"/>
    <xf numFmtId="0" fontId="40" fillId="43" borderId="0" applyNumberFormat="0" applyBorder="0" applyAlignment="0" applyProtection="0"/>
    <xf numFmtId="0" fontId="40" fillId="46" borderId="0" applyNumberFormat="0" applyBorder="0" applyAlignment="0" applyProtection="0"/>
    <xf numFmtId="0" fontId="40" fillId="46" borderId="0" applyNumberFormat="0" applyBorder="0" applyAlignment="0" applyProtection="0"/>
    <xf numFmtId="0" fontId="40" fillId="46" borderId="0" applyNumberFormat="0" applyBorder="0" applyAlignment="0" applyProtection="0"/>
    <xf numFmtId="0" fontId="40" fillId="47" borderId="0" applyNumberFormat="0" applyBorder="0" applyAlignment="0" applyProtection="0"/>
    <xf numFmtId="0" fontId="40" fillId="47" borderId="0" applyNumberFormat="0" applyBorder="0" applyAlignment="0" applyProtection="0"/>
    <xf numFmtId="0" fontId="40" fillId="47" borderId="0" applyNumberFormat="0" applyBorder="0" applyAlignment="0" applyProtection="0"/>
    <xf numFmtId="0" fontId="40" fillId="48" borderId="0" applyNumberFormat="0" applyBorder="0" applyAlignment="0" applyProtection="0"/>
    <xf numFmtId="0" fontId="40" fillId="48" borderId="0" applyNumberFormat="0" applyBorder="0" applyAlignment="0" applyProtection="0"/>
    <xf numFmtId="0" fontId="40" fillId="48" borderId="0" applyNumberFormat="0" applyBorder="0" applyAlignment="0" applyProtection="0"/>
    <xf numFmtId="0" fontId="40" fillId="49" borderId="0" applyNumberFormat="0" applyBorder="0" applyAlignment="0" applyProtection="0"/>
    <xf numFmtId="0" fontId="40" fillId="49" borderId="0" applyNumberFormat="0" applyBorder="0" applyAlignment="0" applyProtection="0"/>
    <xf numFmtId="0" fontId="40" fillId="49" borderId="0" applyNumberFormat="0" applyBorder="0" applyAlignment="0" applyProtection="0"/>
    <xf numFmtId="0" fontId="40" fillId="50" borderId="0" applyNumberFormat="0" applyBorder="0" applyAlignment="0" applyProtection="0"/>
    <xf numFmtId="0" fontId="40" fillId="50" borderId="0" applyNumberFormat="0" applyBorder="0" applyAlignment="0" applyProtection="0"/>
    <xf numFmtId="0" fontId="40" fillId="50" borderId="0" applyNumberFormat="0" applyBorder="0" applyAlignment="0" applyProtection="0"/>
    <xf numFmtId="0" fontId="40" fillId="51" borderId="0" applyNumberFormat="0" applyBorder="0" applyAlignment="0" applyProtection="0"/>
    <xf numFmtId="0" fontId="40" fillId="51" borderId="0" applyNumberFormat="0" applyBorder="0" applyAlignment="0" applyProtection="0"/>
    <xf numFmtId="0" fontId="40" fillId="51" borderId="0" applyNumberFormat="0" applyBorder="0" applyAlignment="0" applyProtection="0"/>
    <xf numFmtId="0" fontId="40" fillId="46" borderId="0" applyNumberFormat="0" applyBorder="0" applyAlignment="0" applyProtection="0"/>
    <xf numFmtId="0" fontId="40" fillId="46" borderId="0" applyNumberFormat="0" applyBorder="0" applyAlignment="0" applyProtection="0"/>
    <xf numFmtId="0" fontId="40" fillId="46" borderId="0" applyNumberFormat="0" applyBorder="0" applyAlignment="0" applyProtection="0"/>
    <xf numFmtId="0" fontId="40" fillId="47" borderId="0" applyNumberFormat="0" applyBorder="0" applyAlignment="0" applyProtection="0"/>
    <xf numFmtId="0" fontId="40" fillId="47" borderId="0" applyNumberFormat="0" applyBorder="0" applyAlignment="0" applyProtection="0"/>
    <xf numFmtId="0" fontId="40" fillId="47" borderId="0" applyNumberFormat="0" applyBorder="0" applyAlignment="0" applyProtection="0"/>
    <xf numFmtId="0" fontId="40" fillId="52" borderId="0" applyNumberFormat="0" applyBorder="0" applyAlignment="0" applyProtection="0"/>
    <xf numFmtId="0" fontId="40" fillId="52" borderId="0" applyNumberFormat="0" applyBorder="0" applyAlignment="0" applyProtection="0"/>
    <xf numFmtId="0" fontId="40" fillId="52"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4" fillId="53" borderId="14" applyNumberFormat="0" applyAlignment="0" applyProtection="0"/>
    <xf numFmtId="0" fontId="34" fillId="53" borderId="14" applyNumberFormat="0" applyAlignment="0" applyProtection="0"/>
    <xf numFmtId="0" fontId="34" fillId="53" borderId="14" applyNumberFormat="0" applyAlignment="0" applyProtection="0"/>
    <xf numFmtId="0" fontId="36" fillId="54" borderId="15" applyNumberFormat="0" applyAlignment="0" applyProtection="0"/>
    <xf numFmtId="0" fontId="36" fillId="54" borderId="15" applyNumberFormat="0" applyAlignment="0" applyProtection="0"/>
    <xf numFmtId="0" fontId="36" fillId="54" borderId="15" applyNumberFormat="0" applyAlignment="0" applyProtection="0"/>
    <xf numFmtId="43" fontId="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3" fontId="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4" fontId="6" fillId="0" borderId="0" applyFont="0" applyFill="0" applyBorder="0" applyAlignment="0" applyProtection="0"/>
    <xf numFmtId="43" fontId="23" fillId="0" borderId="0" applyFont="0" applyFill="0" applyBorder="0" applyAlignment="0" applyProtection="0"/>
    <xf numFmtId="0" fontId="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0" fontId="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6" fillId="0" borderId="0" applyFont="0" applyFill="0" applyBorder="0" applyAlignment="0" applyProtection="0"/>
    <xf numFmtId="43" fontId="23" fillId="0" borderId="0" applyFont="0" applyFill="0" applyBorder="0" applyAlignment="0" applyProtection="0"/>
    <xf numFmtId="0" fontId="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4" fontId="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43" fontId="23" fillId="0" borderId="0" applyFont="0" applyFill="0" applyBorder="0" applyAlignment="0" applyProtection="0"/>
    <xf numFmtId="167" fontId="4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4" fontId="7" fillId="0" borderId="0" applyFont="0" applyFill="0" applyBorder="0" applyAlignment="0" applyProtection="0"/>
    <xf numFmtId="43" fontId="6" fillId="0" borderId="0" applyFont="0" applyFill="0" applyBorder="0" applyAlignment="0" applyProtection="0"/>
    <xf numFmtId="43" fontId="23" fillId="0" borderId="0" applyFont="0" applyFill="0" applyBorder="0" applyAlignment="0" applyProtection="0"/>
    <xf numFmtId="43" fontId="6" fillId="0" borderId="0" applyFont="0" applyFill="0" applyBorder="0" applyAlignment="0" applyProtection="0"/>
    <xf numFmtId="43" fontId="23" fillId="0" borderId="0" applyFont="0" applyFill="0" applyBorder="0" applyAlignment="0" applyProtection="0"/>
    <xf numFmtId="167" fontId="4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7" fontId="42" fillId="0" borderId="0" applyFont="0" applyFill="0" applyBorder="0" applyAlignment="0" applyProtection="0"/>
    <xf numFmtId="168" fontId="6" fillId="0" borderId="0" applyFill="0" applyBorder="0" applyAlignment="0" applyProtection="0"/>
    <xf numFmtId="164" fontId="6" fillId="0" borderId="0" applyFont="0" applyFill="0" applyAlignment="0" applyProtection="0"/>
    <xf numFmtId="168" fontId="6" fillId="0" borderId="0" applyFill="0" applyBorder="0" applyAlignment="0" applyProtection="0"/>
    <xf numFmtId="43" fontId="6" fillId="0" borderId="0" applyFont="0" applyFill="0" applyBorder="0" applyAlignment="0" applyProtection="0"/>
    <xf numFmtId="0" fontId="6" fillId="0" borderId="0" applyFont="0" applyFill="0" applyAlignment="0" applyProtection="0"/>
    <xf numFmtId="0" fontId="6" fillId="0" borderId="0" applyFont="0" applyFill="0" applyAlignment="0" applyProtection="0"/>
    <xf numFmtId="43"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43" fontId="23" fillId="0" borderId="0" applyFont="0" applyFill="0" applyBorder="0" applyAlignment="0" applyProtection="0"/>
    <xf numFmtId="43" fontId="6"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43" fontId="6"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7" fillId="0" borderId="0" applyFont="0" applyFill="0" applyBorder="0" applyAlignment="0" applyProtection="0"/>
    <xf numFmtId="169" fontId="41" fillId="0" borderId="0" applyFon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32" fillId="40" borderId="14" applyNumberFormat="0" applyAlignment="0" applyProtection="0"/>
    <xf numFmtId="0" fontId="32" fillId="40" borderId="14" applyNumberFormat="0" applyAlignment="0" applyProtection="0"/>
    <xf numFmtId="0" fontId="32" fillId="40" borderId="14" applyNumberFormat="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24" fillId="0" borderId="0"/>
    <xf numFmtId="0" fontId="24" fillId="0" borderId="0"/>
    <xf numFmtId="0" fontId="6" fillId="0" borderId="0"/>
    <xf numFmtId="0" fontId="6" fillId="0" borderId="0"/>
    <xf numFmtId="0" fontId="6" fillId="0" borderId="0"/>
    <xf numFmtId="0" fontId="6" fillId="0" borderId="0"/>
    <xf numFmtId="0" fontId="2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3" fillId="0" borderId="0"/>
    <xf numFmtId="0" fontId="43" fillId="0" borderId="0"/>
    <xf numFmtId="0" fontId="23" fillId="0" borderId="0"/>
    <xf numFmtId="0" fontId="23" fillId="0" borderId="0"/>
    <xf numFmtId="0" fontId="23" fillId="0" borderId="0"/>
    <xf numFmtId="0" fontId="6" fillId="0" borderId="0"/>
    <xf numFmtId="0" fontId="6" fillId="0" borderId="0"/>
    <xf numFmtId="0" fontId="6" fillId="0" borderId="0"/>
    <xf numFmtId="0" fontId="6"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6" fillId="0" borderId="0"/>
    <xf numFmtId="0" fontId="6" fillId="0" borderId="0"/>
    <xf numFmtId="0" fontId="6" fillId="0" borderId="0"/>
    <xf numFmtId="0" fontId="6"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6" fillId="0" borderId="0"/>
    <xf numFmtId="0" fontId="6" fillId="0" borderId="0"/>
    <xf numFmtId="0" fontId="6" fillId="0" borderId="0"/>
    <xf numFmtId="0" fontId="6" fillId="0" borderId="0"/>
    <xf numFmtId="0" fontId="6" fillId="0" borderId="0"/>
    <xf numFmtId="0" fontId="43" fillId="0" borderId="0"/>
    <xf numFmtId="0" fontId="6" fillId="0" borderId="0"/>
    <xf numFmtId="0" fontId="6" fillId="0" borderId="0"/>
    <xf numFmtId="0" fontId="6" fillId="0" borderId="0"/>
    <xf numFmtId="0" fontId="24" fillId="0" borderId="0"/>
    <xf numFmtId="0" fontId="43" fillId="0" borderId="0"/>
    <xf numFmtId="0" fontId="43" fillId="0" borderId="0"/>
    <xf numFmtId="0" fontId="43" fillId="0" borderId="0"/>
    <xf numFmtId="0" fontId="43" fillId="0" borderId="0"/>
    <xf numFmtId="0" fontId="43" fillId="0" borderId="0"/>
    <xf numFmtId="0" fontId="7" fillId="0" borderId="0"/>
    <xf numFmtId="0" fontId="7" fillId="0" borderId="0"/>
    <xf numFmtId="0" fontId="6" fillId="0" borderId="0"/>
    <xf numFmtId="0" fontId="23" fillId="0" borderId="0"/>
    <xf numFmtId="0" fontId="6" fillId="0" borderId="0"/>
    <xf numFmtId="0" fontId="7" fillId="0" borderId="0"/>
    <xf numFmtId="0" fontId="23"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4" fillId="0" borderId="0"/>
    <xf numFmtId="0" fontId="6" fillId="0" borderId="0"/>
    <xf numFmtId="0" fontId="6" fillId="0" borderId="0"/>
    <xf numFmtId="0" fontId="6" fillId="0" borderId="0"/>
    <xf numFmtId="0" fontId="6" fillId="0" borderId="0"/>
    <xf numFmtId="0" fontId="24" fillId="0" borderId="0"/>
    <xf numFmtId="0" fontId="24" fillId="0" borderId="0"/>
    <xf numFmtId="0" fontId="24" fillId="0" borderId="0"/>
    <xf numFmtId="0" fontId="23" fillId="56" borderId="20" applyNumberFormat="0" applyFont="0" applyAlignment="0" applyProtection="0"/>
    <xf numFmtId="0" fontId="23" fillId="56" borderId="20" applyNumberFormat="0" applyFont="0" applyAlignment="0" applyProtection="0"/>
    <xf numFmtId="0" fontId="23" fillId="56" borderId="20" applyNumberFormat="0" applyFont="0" applyAlignment="0" applyProtection="0"/>
    <xf numFmtId="0" fontId="23" fillId="56" borderId="20" applyNumberFormat="0" applyFont="0" applyAlignment="0" applyProtection="0"/>
    <xf numFmtId="0" fontId="23" fillId="56" borderId="20" applyNumberFormat="0" applyFont="0" applyAlignment="0" applyProtection="0"/>
    <xf numFmtId="0" fontId="23" fillId="56" borderId="20" applyNumberFormat="0" applyFont="0" applyAlignment="0" applyProtection="0"/>
    <xf numFmtId="0" fontId="23" fillId="56" borderId="20" applyNumberFormat="0" applyFont="0" applyAlignment="0" applyProtection="0"/>
    <xf numFmtId="0" fontId="23" fillId="56" borderId="20" applyNumberFormat="0" applyFont="0" applyAlignment="0" applyProtection="0"/>
    <xf numFmtId="0" fontId="23" fillId="56" borderId="20" applyNumberFormat="0" applyFont="0" applyAlignment="0" applyProtection="0"/>
    <xf numFmtId="0" fontId="33" fillId="53" borderId="21" applyNumberFormat="0" applyAlignment="0" applyProtection="0"/>
    <xf numFmtId="0" fontId="33" fillId="53" borderId="21" applyNumberFormat="0" applyAlignment="0" applyProtection="0"/>
    <xf numFmtId="0" fontId="33" fillId="53" borderId="21" applyNumberFormat="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39" fillId="0" borderId="22" applyNumberFormat="0" applyFill="0" applyAlignment="0" applyProtection="0"/>
    <xf numFmtId="0" fontId="39" fillId="0" borderId="22" applyNumberFormat="0" applyFill="0" applyAlignment="0" applyProtection="0"/>
    <xf numFmtId="0" fontId="39" fillId="0" borderId="22"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44" fillId="0" borderId="0" applyNumberFormat="0" applyFill="0" applyBorder="0" applyAlignment="0" applyProtection="0"/>
    <xf numFmtId="0" fontId="23" fillId="10" borderId="12" applyNumberFormat="0" applyFont="0" applyAlignment="0" applyProtection="0"/>
    <xf numFmtId="0" fontId="22" fillId="48" borderId="0" applyNumberFormat="0" applyBorder="0" applyAlignment="0" applyProtection="0"/>
    <xf numFmtId="0" fontId="22" fillId="46" borderId="0" applyNumberFormat="0" applyBorder="0" applyAlignment="0" applyProtection="0"/>
    <xf numFmtId="0" fontId="22" fillId="43" borderId="0" applyNumberFormat="0" applyBorder="0" applyAlignment="0" applyProtection="0"/>
    <xf numFmtId="0" fontId="7" fillId="43" borderId="0" applyNumberFormat="0" applyBorder="0" applyAlignment="0" applyProtection="0"/>
    <xf numFmtId="0" fontId="7" fillId="38" borderId="0" applyNumberFormat="0" applyBorder="0" applyAlignment="0" applyProtection="0"/>
    <xf numFmtId="0" fontId="7" fillId="37"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45" fillId="0" borderId="0"/>
    <xf numFmtId="43" fontId="45" fillId="0" borderId="0" applyFont="0" applyFill="0" applyBorder="0" applyAlignment="0" applyProtection="0"/>
    <xf numFmtId="9" fontId="45" fillId="0" borderId="0" applyFont="0" applyFill="0" applyBorder="0" applyAlignment="0" applyProtection="0"/>
    <xf numFmtId="0" fontId="45" fillId="0" borderId="0"/>
    <xf numFmtId="43" fontId="45" fillId="0" borderId="0" applyFont="0" applyFill="0" applyBorder="0" applyAlignment="0" applyProtection="0"/>
    <xf numFmtId="43" fontId="23" fillId="0" borderId="0" applyFont="0" applyFill="0" applyBorder="0" applyAlignment="0" applyProtection="0"/>
    <xf numFmtId="0" fontId="45" fillId="0" borderId="0"/>
    <xf numFmtId="43" fontId="45" fillId="0" borderId="0" applyFont="0" applyFill="0" applyBorder="0" applyAlignment="0" applyProtection="0"/>
    <xf numFmtId="43" fontId="7"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0" fontId="7" fillId="0" borderId="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35"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35" borderId="0" applyNumberFormat="0" applyBorder="0" applyAlignment="0" applyProtection="0"/>
    <xf numFmtId="0" fontId="23" fillId="57" borderId="0" applyNumberFormat="0" applyBorder="0" applyAlignment="0" applyProtection="0"/>
    <xf numFmtId="0" fontId="23" fillId="35"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35" borderId="0" applyNumberFormat="0" applyBorder="0" applyAlignment="0" applyProtection="0"/>
    <xf numFmtId="0" fontId="23" fillId="57"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58" borderId="0" applyNumberFormat="0" applyBorder="0" applyAlignment="0" applyProtection="0"/>
    <xf numFmtId="0" fontId="23" fillId="58" borderId="0" applyNumberFormat="0" applyBorder="0" applyAlignment="0" applyProtection="0"/>
    <xf numFmtId="0" fontId="23" fillId="58" borderId="0" applyNumberFormat="0" applyBorder="0" applyAlignment="0" applyProtection="0"/>
    <xf numFmtId="0" fontId="23" fillId="36" borderId="0" applyNumberFormat="0" applyBorder="0" applyAlignment="0" applyProtection="0"/>
    <xf numFmtId="0" fontId="23" fillId="58" borderId="0" applyNumberFormat="0" applyBorder="0" applyAlignment="0" applyProtection="0"/>
    <xf numFmtId="0" fontId="23" fillId="58" borderId="0" applyNumberFormat="0" applyBorder="0" applyAlignment="0" applyProtection="0"/>
    <xf numFmtId="0" fontId="23" fillId="36" borderId="0" applyNumberFormat="0" applyBorder="0" applyAlignment="0" applyProtection="0"/>
    <xf numFmtId="0" fontId="23" fillId="58" borderId="0" applyNumberFormat="0" applyBorder="0" applyAlignment="0" applyProtection="0"/>
    <xf numFmtId="0" fontId="23" fillId="36" borderId="0" applyNumberFormat="0" applyBorder="0" applyAlignment="0" applyProtection="0"/>
    <xf numFmtId="0" fontId="23" fillId="58" borderId="0" applyNumberFormat="0" applyBorder="0" applyAlignment="0" applyProtection="0"/>
    <xf numFmtId="0" fontId="23" fillId="58" borderId="0" applyNumberFormat="0" applyBorder="0" applyAlignment="0" applyProtection="0"/>
    <xf numFmtId="0" fontId="23" fillId="58" borderId="0" applyNumberFormat="0" applyBorder="0" applyAlignment="0" applyProtection="0"/>
    <xf numFmtId="0" fontId="23" fillId="36" borderId="0" applyNumberFormat="0" applyBorder="0" applyAlignment="0" applyProtection="0"/>
    <xf numFmtId="0" fontId="23" fillId="58"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37"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37" borderId="0" applyNumberFormat="0" applyBorder="0" applyAlignment="0" applyProtection="0"/>
    <xf numFmtId="0" fontId="23" fillId="59" borderId="0" applyNumberFormat="0" applyBorder="0" applyAlignment="0" applyProtection="0"/>
    <xf numFmtId="0" fontId="23" fillId="37"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37" borderId="0" applyNumberFormat="0" applyBorder="0" applyAlignment="0" applyProtection="0"/>
    <xf numFmtId="0" fontId="23" fillId="59"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38"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38" borderId="0" applyNumberFormat="0" applyBorder="0" applyAlignment="0" applyProtection="0"/>
    <xf numFmtId="0" fontId="23" fillId="60" borderId="0" applyNumberFormat="0" applyBorder="0" applyAlignment="0" applyProtection="0"/>
    <xf numFmtId="0" fontId="23" fillId="38"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38" borderId="0" applyNumberFormat="0" applyBorder="0" applyAlignment="0" applyProtection="0"/>
    <xf numFmtId="0" fontId="23" fillId="60"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61" borderId="0" applyNumberFormat="0" applyBorder="0" applyAlignment="0" applyProtection="0"/>
    <xf numFmtId="0" fontId="23" fillId="61" borderId="0" applyNumberFormat="0" applyBorder="0" applyAlignment="0" applyProtection="0"/>
    <xf numFmtId="0" fontId="23" fillId="61" borderId="0" applyNumberFormat="0" applyBorder="0" applyAlignment="0" applyProtection="0"/>
    <xf numFmtId="0" fontId="23" fillId="39" borderId="0" applyNumberFormat="0" applyBorder="0" applyAlignment="0" applyProtection="0"/>
    <xf numFmtId="0" fontId="23" fillId="61" borderId="0" applyNumberFormat="0" applyBorder="0" applyAlignment="0" applyProtection="0"/>
    <xf numFmtId="0" fontId="23" fillId="61" borderId="0" applyNumberFormat="0" applyBorder="0" applyAlignment="0" applyProtection="0"/>
    <xf numFmtId="0" fontId="23" fillId="39" borderId="0" applyNumberFormat="0" applyBorder="0" applyAlignment="0" applyProtection="0"/>
    <xf numFmtId="0" fontId="23" fillId="61" borderId="0" applyNumberFormat="0" applyBorder="0" applyAlignment="0" applyProtection="0"/>
    <xf numFmtId="0" fontId="23" fillId="39" borderId="0" applyNumberFormat="0" applyBorder="0" applyAlignment="0" applyProtection="0"/>
    <xf numFmtId="0" fontId="23" fillId="61" borderId="0" applyNumberFormat="0" applyBorder="0" applyAlignment="0" applyProtection="0"/>
    <xf numFmtId="0" fontId="23" fillId="61" borderId="0" applyNumberFormat="0" applyBorder="0" applyAlignment="0" applyProtection="0"/>
    <xf numFmtId="0" fontId="23" fillId="61" borderId="0" applyNumberFormat="0" applyBorder="0" applyAlignment="0" applyProtection="0"/>
    <xf numFmtId="0" fontId="23" fillId="39" borderId="0" applyNumberFormat="0" applyBorder="0" applyAlignment="0" applyProtection="0"/>
    <xf numFmtId="0" fontId="23" fillId="61"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40"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40" borderId="0" applyNumberFormat="0" applyBorder="0" applyAlignment="0" applyProtection="0"/>
    <xf numFmtId="0" fontId="23" fillId="62" borderId="0" applyNumberFormat="0" applyBorder="0" applyAlignment="0" applyProtection="0"/>
    <xf numFmtId="0" fontId="23" fillId="40"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40" borderId="0" applyNumberFormat="0" applyBorder="0" applyAlignment="0" applyProtection="0"/>
    <xf numFmtId="0" fontId="23" fillId="62"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63" borderId="0" applyNumberFormat="0" applyBorder="0" applyAlignment="0" applyProtection="0"/>
    <xf numFmtId="0" fontId="23" fillId="63" borderId="0" applyNumberFormat="0" applyBorder="0" applyAlignment="0" applyProtection="0"/>
    <xf numFmtId="0" fontId="23" fillId="63" borderId="0" applyNumberFormat="0" applyBorder="0" applyAlignment="0" applyProtection="0"/>
    <xf numFmtId="0" fontId="23" fillId="41" borderId="0" applyNumberFormat="0" applyBorder="0" applyAlignment="0" applyProtection="0"/>
    <xf numFmtId="0" fontId="23" fillId="63" borderId="0" applyNumberFormat="0" applyBorder="0" applyAlignment="0" applyProtection="0"/>
    <xf numFmtId="0" fontId="23" fillId="63" borderId="0" applyNumberFormat="0" applyBorder="0" applyAlignment="0" applyProtection="0"/>
    <xf numFmtId="0" fontId="23" fillId="41" borderId="0" applyNumberFormat="0" applyBorder="0" applyAlignment="0" applyProtection="0"/>
    <xf numFmtId="0" fontId="23" fillId="63" borderId="0" applyNumberFormat="0" applyBorder="0" applyAlignment="0" applyProtection="0"/>
    <xf numFmtId="0" fontId="23" fillId="41" borderId="0" applyNumberFormat="0" applyBorder="0" applyAlignment="0" applyProtection="0"/>
    <xf numFmtId="0" fontId="23" fillId="63" borderId="0" applyNumberFormat="0" applyBorder="0" applyAlignment="0" applyProtection="0"/>
    <xf numFmtId="0" fontId="23" fillId="63" borderId="0" applyNumberFormat="0" applyBorder="0" applyAlignment="0" applyProtection="0"/>
    <xf numFmtId="0" fontId="23" fillId="63" borderId="0" applyNumberFormat="0" applyBorder="0" applyAlignment="0" applyProtection="0"/>
    <xf numFmtId="0" fontId="23" fillId="41" borderId="0" applyNumberFormat="0" applyBorder="0" applyAlignment="0" applyProtection="0"/>
    <xf numFmtId="0" fontId="23" fillId="63"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64" borderId="0" applyNumberFormat="0" applyBorder="0" applyAlignment="0" applyProtection="0"/>
    <xf numFmtId="0" fontId="23" fillId="64" borderId="0" applyNumberFormat="0" applyBorder="0" applyAlignment="0" applyProtection="0"/>
    <xf numFmtId="0" fontId="23" fillId="64" borderId="0" applyNumberFormat="0" applyBorder="0" applyAlignment="0" applyProtection="0"/>
    <xf numFmtId="0" fontId="23" fillId="42" borderId="0" applyNumberFormat="0" applyBorder="0" applyAlignment="0" applyProtection="0"/>
    <xf numFmtId="0" fontId="23" fillId="64" borderId="0" applyNumberFormat="0" applyBorder="0" applyAlignment="0" applyProtection="0"/>
    <xf numFmtId="0" fontId="23" fillId="64" borderId="0" applyNumberFormat="0" applyBorder="0" applyAlignment="0" applyProtection="0"/>
    <xf numFmtId="0" fontId="23" fillId="42" borderId="0" applyNumberFormat="0" applyBorder="0" applyAlignment="0" applyProtection="0"/>
    <xf numFmtId="0" fontId="23" fillId="64" borderId="0" applyNumberFormat="0" applyBorder="0" applyAlignment="0" applyProtection="0"/>
    <xf numFmtId="0" fontId="23" fillId="42" borderId="0" applyNumberFormat="0" applyBorder="0" applyAlignment="0" applyProtection="0"/>
    <xf numFmtId="0" fontId="23" fillId="64" borderId="0" applyNumberFormat="0" applyBorder="0" applyAlignment="0" applyProtection="0"/>
    <xf numFmtId="0" fontId="23" fillId="64" borderId="0" applyNumberFormat="0" applyBorder="0" applyAlignment="0" applyProtection="0"/>
    <xf numFmtId="0" fontId="23" fillId="64" borderId="0" applyNumberFormat="0" applyBorder="0" applyAlignment="0" applyProtection="0"/>
    <xf numFmtId="0" fontId="23" fillId="42" borderId="0" applyNumberFormat="0" applyBorder="0" applyAlignment="0" applyProtection="0"/>
    <xf numFmtId="0" fontId="23" fillId="64"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65" borderId="0" applyNumberFormat="0" applyBorder="0" applyAlignment="0" applyProtection="0"/>
    <xf numFmtId="0" fontId="23" fillId="65" borderId="0" applyNumberFormat="0" applyBorder="0" applyAlignment="0" applyProtection="0"/>
    <xf numFmtId="0" fontId="23" fillId="65" borderId="0" applyNumberFormat="0" applyBorder="0" applyAlignment="0" applyProtection="0"/>
    <xf numFmtId="0" fontId="23" fillId="43" borderId="0" applyNumberFormat="0" applyBorder="0" applyAlignment="0" applyProtection="0"/>
    <xf numFmtId="0" fontId="23" fillId="65" borderId="0" applyNumberFormat="0" applyBorder="0" applyAlignment="0" applyProtection="0"/>
    <xf numFmtId="0" fontId="23" fillId="65" borderId="0" applyNumberFormat="0" applyBorder="0" applyAlignment="0" applyProtection="0"/>
    <xf numFmtId="0" fontId="23" fillId="43" borderId="0" applyNumberFormat="0" applyBorder="0" applyAlignment="0" applyProtection="0"/>
    <xf numFmtId="0" fontId="23" fillId="65" borderId="0" applyNumberFormat="0" applyBorder="0" applyAlignment="0" applyProtection="0"/>
    <xf numFmtId="0" fontId="23" fillId="43" borderId="0" applyNumberFormat="0" applyBorder="0" applyAlignment="0" applyProtection="0"/>
    <xf numFmtId="0" fontId="23" fillId="65" borderId="0" applyNumberFormat="0" applyBorder="0" applyAlignment="0" applyProtection="0"/>
    <xf numFmtId="0" fontId="23" fillId="65" borderId="0" applyNumberFormat="0" applyBorder="0" applyAlignment="0" applyProtection="0"/>
    <xf numFmtId="0" fontId="23" fillId="65" borderId="0" applyNumberFormat="0" applyBorder="0" applyAlignment="0" applyProtection="0"/>
    <xf numFmtId="0" fontId="23" fillId="43" borderId="0" applyNumberFormat="0" applyBorder="0" applyAlignment="0" applyProtection="0"/>
    <xf numFmtId="0" fontId="23" fillId="65"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38"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38" borderId="0" applyNumberFormat="0" applyBorder="0" applyAlignment="0" applyProtection="0"/>
    <xf numFmtId="0" fontId="23" fillId="60" borderId="0" applyNumberFormat="0" applyBorder="0" applyAlignment="0" applyProtection="0"/>
    <xf numFmtId="0" fontId="23" fillId="38"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38" borderId="0" applyNumberFormat="0" applyBorder="0" applyAlignment="0" applyProtection="0"/>
    <xf numFmtId="0" fontId="23" fillId="60"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63" borderId="0" applyNumberFormat="0" applyBorder="0" applyAlignment="0" applyProtection="0"/>
    <xf numFmtId="0" fontId="23" fillId="63" borderId="0" applyNumberFormat="0" applyBorder="0" applyAlignment="0" applyProtection="0"/>
    <xf numFmtId="0" fontId="23" fillId="63" borderId="0" applyNumberFormat="0" applyBorder="0" applyAlignment="0" applyProtection="0"/>
    <xf numFmtId="0" fontId="23" fillId="41" borderId="0" applyNumberFormat="0" applyBorder="0" applyAlignment="0" applyProtection="0"/>
    <xf numFmtId="0" fontId="23" fillId="63" borderId="0" applyNumberFormat="0" applyBorder="0" applyAlignment="0" applyProtection="0"/>
    <xf numFmtId="0" fontId="23" fillId="63" borderId="0" applyNumberFormat="0" applyBorder="0" applyAlignment="0" applyProtection="0"/>
    <xf numFmtId="0" fontId="23" fillId="41" borderId="0" applyNumberFormat="0" applyBorder="0" applyAlignment="0" applyProtection="0"/>
    <xf numFmtId="0" fontId="23" fillId="63" borderId="0" applyNumberFormat="0" applyBorder="0" applyAlignment="0" applyProtection="0"/>
    <xf numFmtId="0" fontId="23" fillId="41" borderId="0" applyNumberFormat="0" applyBorder="0" applyAlignment="0" applyProtection="0"/>
    <xf numFmtId="0" fontId="23" fillId="63" borderId="0" applyNumberFormat="0" applyBorder="0" applyAlignment="0" applyProtection="0"/>
    <xf numFmtId="0" fontId="23" fillId="63" borderId="0" applyNumberFormat="0" applyBorder="0" applyAlignment="0" applyProtection="0"/>
    <xf numFmtId="0" fontId="23" fillId="63" borderId="0" applyNumberFormat="0" applyBorder="0" applyAlignment="0" applyProtection="0"/>
    <xf numFmtId="0" fontId="23" fillId="41" borderId="0" applyNumberFormat="0" applyBorder="0" applyAlignment="0" applyProtection="0"/>
    <xf numFmtId="0" fontId="23" fillId="63"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66" borderId="0" applyNumberFormat="0" applyBorder="0" applyAlignment="0" applyProtection="0"/>
    <xf numFmtId="0" fontId="23" fillId="66" borderId="0" applyNumberFormat="0" applyBorder="0" applyAlignment="0" applyProtection="0"/>
    <xf numFmtId="0" fontId="23" fillId="66" borderId="0" applyNumberFormat="0" applyBorder="0" applyAlignment="0" applyProtection="0"/>
    <xf numFmtId="0" fontId="23" fillId="44" borderId="0" applyNumberFormat="0" applyBorder="0" applyAlignment="0" applyProtection="0"/>
    <xf numFmtId="0" fontId="23" fillId="66" borderId="0" applyNumberFormat="0" applyBorder="0" applyAlignment="0" applyProtection="0"/>
    <xf numFmtId="0" fontId="23" fillId="66" borderId="0" applyNumberFormat="0" applyBorder="0" applyAlignment="0" applyProtection="0"/>
    <xf numFmtId="0" fontId="23" fillId="44" borderId="0" applyNumberFormat="0" applyBorder="0" applyAlignment="0" applyProtection="0"/>
    <xf numFmtId="0" fontId="23" fillId="66" borderId="0" applyNumberFormat="0" applyBorder="0" applyAlignment="0" applyProtection="0"/>
    <xf numFmtId="0" fontId="23" fillId="44" borderId="0" applyNumberFormat="0" applyBorder="0" applyAlignment="0" applyProtection="0"/>
    <xf numFmtId="0" fontId="23" fillId="66" borderId="0" applyNumberFormat="0" applyBorder="0" applyAlignment="0" applyProtection="0"/>
    <xf numFmtId="0" fontId="23" fillId="66" borderId="0" applyNumberFormat="0" applyBorder="0" applyAlignment="0" applyProtection="0"/>
    <xf numFmtId="0" fontId="23" fillId="66" borderId="0" applyNumberFormat="0" applyBorder="0" applyAlignment="0" applyProtection="0"/>
    <xf numFmtId="0" fontId="23" fillId="44" borderId="0" applyNumberFormat="0" applyBorder="0" applyAlignment="0" applyProtection="0"/>
    <xf numFmtId="0" fontId="23" fillId="66"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40" fillId="67" borderId="0" applyNumberFormat="0" applyBorder="0" applyAlignment="0" applyProtection="0"/>
    <xf numFmtId="0" fontId="40" fillId="67" borderId="0" applyNumberFormat="0" applyBorder="0" applyAlignment="0" applyProtection="0"/>
    <xf numFmtId="0" fontId="40" fillId="67" borderId="0" applyNumberFormat="0" applyBorder="0" applyAlignment="0" applyProtection="0"/>
    <xf numFmtId="0" fontId="40" fillId="45" borderId="0" applyNumberFormat="0" applyBorder="0" applyAlignment="0" applyProtection="0"/>
    <xf numFmtId="0" fontId="40" fillId="67" borderId="0" applyNumberFormat="0" applyBorder="0" applyAlignment="0" applyProtection="0"/>
    <xf numFmtId="0" fontId="40" fillId="67" borderId="0" applyNumberFormat="0" applyBorder="0" applyAlignment="0" applyProtection="0"/>
    <xf numFmtId="0" fontId="40" fillId="45" borderId="0" applyNumberFormat="0" applyBorder="0" applyAlignment="0" applyProtection="0"/>
    <xf numFmtId="0" fontId="40" fillId="64" borderId="0" applyNumberFormat="0" applyBorder="0" applyAlignment="0" applyProtection="0"/>
    <xf numFmtId="0" fontId="40" fillId="64" borderId="0" applyNumberFormat="0" applyBorder="0" applyAlignment="0" applyProtection="0"/>
    <xf numFmtId="0" fontId="40" fillId="64" borderId="0" applyNumberFormat="0" applyBorder="0" applyAlignment="0" applyProtection="0"/>
    <xf numFmtId="0" fontId="40" fillId="42" borderId="0" applyNumberFormat="0" applyBorder="0" applyAlignment="0" applyProtection="0"/>
    <xf numFmtId="0" fontId="40" fillId="64" borderId="0" applyNumberFormat="0" applyBorder="0" applyAlignment="0" applyProtection="0"/>
    <xf numFmtId="0" fontId="40" fillId="64" borderId="0" applyNumberFormat="0" applyBorder="0" applyAlignment="0" applyProtection="0"/>
    <xf numFmtId="0" fontId="40" fillId="42" borderId="0" applyNumberFormat="0" applyBorder="0" applyAlignment="0" applyProtection="0"/>
    <xf numFmtId="0" fontId="40" fillId="65" borderId="0" applyNumberFormat="0" applyBorder="0" applyAlignment="0" applyProtection="0"/>
    <xf numFmtId="0" fontId="40" fillId="65" borderId="0" applyNumberFormat="0" applyBorder="0" applyAlignment="0" applyProtection="0"/>
    <xf numFmtId="0" fontId="40" fillId="65" borderId="0" applyNumberFormat="0" applyBorder="0" applyAlignment="0" applyProtection="0"/>
    <xf numFmtId="0" fontId="40" fillId="43" borderId="0" applyNumberFormat="0" applyBorder="0" applyAlignment="0" applyProtection="0"/>
    <xf numFmtId="0" fontId="40" fillId="65" borderId="0" applyNumberFormat="0" applyBorder="0" applyAlignment="0" applyProtection="0"/>
    <xf numFmtId="0" fontId="40" fillId="65" borderId="0" applyNumberFormat="0" applyBorder="0" applyAlignment="0" applyProtection="0"/>
    <xf numFmtId="0" fontId="40" fillId="43" borderId="0" applyNumberFormat="0" applyBorder="0" applyAlignment="0" applyProtection="0"/>
    <xf numFmtId="0" fontId="40" fillId="68" borderId="0" applyNumberFormat="0" applyBorder="0" applyAlignment="0" applyProtection="0"/>
    <xf numFmtId="0" fontId="40" fillId="68" borderId="0" applyNumberFormat="0" applyBorder="0" applyAlignment="0" applyProtection="0"/>
    <xf numFmtId="0" fontId="40" fillId="68" borderId="0" applyNumberFormat="0" applyBorder="0" applyAlignment="0" applyProtection="0"/>
    <xf numFmtId="0" fontId="40" fillId="46" borderId="0" applyNumberFormat="0" applyBorder="0" applyAlignment="0" applyProtection="0"/>
    <xf numFmtId="0" fontId="40" fillId="68" borderId="0" applyNumberFormat="0" applyBorder="0" applyAlignment="0" applyProtection="0"/>
    <xf numFmtId="0" fontId="40" fillId="68" borderId="0" applyNumberFormat="0" applyBorder="0" applyAlignment="0" applyProtection="0"/>
    <xf numFmtId="0" fontId="40" fillId="46" borderId="0" applyNumberFormat="0" applyBorder="0" applyAlignment="0" applyProtection="0"/>
    <xf numFmtId="0" fontId="40" fillId="69" borderId="0" applyNumberFormat="0" applyBorder="0" applyAlignment="0" applyProtection="0"/>
    <xf numFmtId="0" fontId="40" fillId="69" borderId="0" applyNumberFormat="0" applyBorder="0" applyAlignment="0" applyProtection="0"/>
    <xf numFmtId="0" fontId="40" fillId="69" borderId="0" applyNumberFormat="0" applyBorder="0" applyAlignment="0" applyProtection="0"/>
    <xf numFmtId="0" fontId="40" fillId="47" borderId="0" applyNumberFormat="0" applyBorder="0" applyAlignment="0" applyProtection="0"/>
    <xf numFmtId="0" fontId="40" fillId="69" borderId="0" applyNumberFormat="0" applyBorder="0" applyAlignment="0" applyProtection="0"/>
    <xf numFmtId="0" fontId="40" fillId="69" borderId="0" applyNumberFormat="0" applyBorder="0" applyAlignment="0" applyProtection="0"/>
    <xf numFmtId="0" fontId="40" fillId="47" borderId="0" applyNumberFormat="0" applyBorder="0" applyAlignment="0" applyProtection="0"/>
    <xf numFmtId="0" fontId="40" fillId="70" borderId="0" applyNumberFormat="0" applyBorder="0" applyAlignment="0" applyProtection="0"/>
    <xf numFmtId="0" fontId="40" fillId="70" borderId="0" applyNumberFormat="0" applyBorder="0" applyAlignment="0" applyProtection="0"/>
    <xf numFmtId="0" fontId="40" fillId="70" borderId="0" applyNumberFormat="0" applyBorder="0" applyAlignment="0" applyProtection="0"/>
    <xf numFmtId="0" fontId="40" fillId="48" borderId="0" applyNumberFormat="0" applyBorder="0" applyAlignment="0" applyProtection="0"/>
    <xf numFmtId="0" fontId="40" fillId="70" borderId="0" applyNumberFormat="0" applyBorder="0" applyAlignment="0" applyProtection="0"/>
    <xf numFmtId="0" fontId="40" fillId="70" borderId="0" applyNumberFormat="0" applyBorder="0" applyAlignment="0" applyProtection="0"/>
    <xf numFmtId="0" fontId="40" fillId="48" borderId="0" applyNumberFormat="0" applyBorder="0" applyAlignment="0" applyProtection="0"/>
    <xf numFmtId="0" fontId="40" fillId="71" borderId="0" applyNumberFormat="0" applyBorder="0" applyAlignment="0" applyProtection="0"/>
    <xf numFmtId="0" fontId="40" fillId="71" borderId="0" applyNumberFormat="0" applyBorder="0" applyAlignment="0" applyProtection="0"/>
    <xf numFmtId="0" fontId="40" fillId="71" borderId="0" applyNumberFormat="0" applyBorder="0" applyAlignment="0" applyProtection="0"/>
    <xf numFmtId="0" fontId="40" fillId="49" borderId="0" applyNumberFormat="0" applyBorder="0" applyAlignment="0" applyProtection="0"/>
    <xf numFmtId="0" fontId="40" fillId="71" borderId="0" applyNumberFormat="0" applyBorder="0" applyAlignment="0" applyProtection="0"/>
    <xf numFmtId="0" fontId="40" fillId="71" borderId="0" applyNumberFormat="0" applyBorder="0" applyAlignment="0" applyProtection="0"/>
    <xf numFmtId="0" fontId="40" fillId="49" borderId="0" applyNumberFormat="0" applyBorder="0" applyAlignment="0" applyProtection="0"/>
    <xf numFmtId="0" fontId="40" fillId="72" borderId="0" applyNumberFormat="0" applyBorder="0" applyAlignment="0" applyProtection="0"/>
    <xf numFmtId="0" fontId="40" fillId="72" borderId="0" applyNumberFormat="0" applyBorder="0" applyAlignment="0" applyProtection="0"/>
    <xf numFmtId="0" fontId="40" fillId="72" borderId="0" applyNumberFormat="0" applyBorder="0" applyAlignment="0" applyProtection="0"/>
    <xf numFmtId="0" fontId="40" fillId="50" borderId="0" applyNumberFormat="0" applyBorder="0" applyAlignment="0" applyProtection="0"/>
    <xf numFmtId="0" fontId="40" fillId="72" borderId="0" applyNumberFormat="0" applyBorder="0" applyAlignment="0" applyProtection="0"/>
    <xf numFmtId="0" fontId="40" fillId="72" borderId="0" applyNumberFormat="0" applyBorder="0" applyAlignment="0" applyProtection="0"/>
    <xf numFmtId="0" fontId="40" fillId="50" borderId="0" applyNumberFormat="0" applyBorder="0" applyAlignment="0" applyProtection="0"/>
    <xf numFmtId="0" fontId="40" fillId="73" borderId="0" applyNumberFormat="0" applyBorder="0" applyAlignment="0" applyProtection="0"/>
    <xf numFmtId="0" fontId="40" fillId="73" borderId="0" applyNumberFormat="0" applyBorder="0" applyAlignment="0" applyProtection="0"/>
    <xf numFmtId="0" fontId="40" fillId="73" borderId="0" applyNumberFormat="0" applyBorder="0" applyAlignment="0" applyProtection="0"/>
    <xf numFmtId="0" fontId="40" fillId="51" borderId="0" applyNumberFormat="0" applyBorder="0" applyAlignment="0" applyProtection="0"/>
    <xf numFmtId="0" fontId="40" fillId="73" borderId="0" applyNumberFormat="0" applyBorder="0" applyAlignment="0" applyProtection="0"/>
    <xf numFmtId="0" fontId="40" fillId="73" borderId="0" applyNumberFormat="0" applyBorder="0" applyAlignment="0" applyProtection="0"/>
    <xf numFmtId="0" fontId="40" fillId="51" borderId="0" applyNumberFormat="0" applyBorder="0" applyAlignment="0" applyProtection="0"/>
    <xf numFmtId="0" fontId="40" fillId="68" borderId="0" applyNumberFormat="0" applyBorder="0" applyAlignment="0" applyProtection="0"/>
    <xf numFmtId="0" fontId="40" fillId="68" borderId="0" applyNumberFormat="0" applyBorder="0" applyAlignment="0" applyProtection="0"/>
    <xf numFmtId="0" fontId="40" fillId="68" borderId="0" applyNumberFormat="0" applyBorder="0" applyAlignment="0" applyProtection="0"/>
    <xf numFmtId="0" fontId="40" fillId="46" borderId="0" applyNumberFormat="0" applyBorder="0" applyAlignment="0" applyProtection="0"/>
    <xf numFmtId="0" fontId="40" fillId="68" borderId="0" applyNumberFormat="0" applyBorder="0" applyAlignment="0" applyProtection="0"/>
    <xf numFmtId="0" fontId="40" fillId="68" borderId="0" applyNumberFormat="0" applyBorder="0" applyAlignment="0" applyProtection="0"/>
    <xf numFmtId="0" fontId="40" fillId="46" borderId="0" applyNumberFormat="0" applyBorder="0" applyAlignment="0" applyProtection="0"/>
    <xf numFmtId="0" fontId="40" fillId="69" borderId="0" applyNumberFormat="0" applyBorder="0" applyAlignment="0" applyProtection="0"/>
    <xf numFmtId="0" fontId="40" fillId="69" borderId="0" applyNumberFormat="0" applyBorder="0" applyAlignment="0" applyProtection="0"/>
    <xf numFmtId="0" fontId="40" fillId="69" borderId="0" applyNumberFormat="0" applyBorder="0" applyAlignment="0" applyProtection="0"/>
    <xf numFmtId="0" fontId="40" fillId="47" borderId="0" applyNumberFormat="0" applyBorder="0" applyAlignment="0" applyProtection="0"/>
    <xf numFmtId="0" fontId="40" fillId="69" borderId="0" applyNumberFormat="0" applyBorder="0" applyAlignment="0" applyProtection="0"/>
    <xf numFmtId="0" fontId="40" fillId="69" borderId="0" applyNumberFormat="0" applyBorder="0" applyAlignment="0" applyProtection="0"/>
    <xf numFmtId="0" fontId="40" fillId="47" borderId="0" applyNumberFormat="0" applyBorder="0" applyAlignment="0" applyProtection="0"/>
    <xf numFmtId="0" fontId="40" fillId="74" borderId="0" applyNumberFormat="0" applyBorder="0" applyAlignment="0" applyProtection="0"/>
    <xf numFmtId="0" fontId="40" fillId="74" borderId="0" applyNumberFormat="0" applyBorder="0" applyAlignment="0" applyProtection="0"/>
    <xf numFmtId="0" fontId="40" fillId="74" borderId="0" applyNumberFormat="0" applyBorder="0" applyAlignment="0" applyProtection="0"/>
    <xf numFmtId="0" fontId="40" fillId="52" borderId="0" applyNumberFormat="0" applyBorder="0" applyAlignment="0" applyProtection="0"/>
    <xf numFmtId="0" fontId="40" fillId="74" borderId="0" applyNumberFormat="0" applyBorder="0" applyAlignment="0" applyProtection="0"/>
    <xf numFmtId="0" fontId="40" fillId="74" borderId="0" applyNumberFormat="0" applyBorder="0" applyAlignment="0" applyProtection="0"/>
    <xf numFmtId="0" fontId="40" fillId="52"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36"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36" borderId="0" applyNumberFormat="0" applyBorder="0" applyAlignment="0" applyProtection="0"/>
    <xf numFmtId="0" fontId="34" fillId="75" borderId="14" applyNumberFormat="0" applyAlignment="0" applyProtection="0"/>
    <xf numFmtId="0" fontId="34" fillId="75" borderId="14" applyNumberFormat="0" applyAlignment="0" applyProtection="0"/>
    <xf numFmtId="0" fontId="34" fillId="75" borderId="14" applyNumberFormat="0" applyAlignment="0" applyProtection="0"/>
    <xf numFmtId="0" fontId="34" fillId="53" borderId="14" applyNumberFormat="0" applyAlignment="0" applyProtection="0"/>
    <xf numFmtId="0" fontId="34" fillId="75" borderId="14" applyNumberFormat="0" applyAlignment="0" applyProtection="0"/>
    <xf numFmtId="0" fontId="34" fillId="75" borderId="14" applyNumberFormat="0" applyAlignment="0" applyProtection="0"/>
    <xf numFmtId="0" fontId="34" fillId="53" borderId="14" applyNumberFormat="0" applyAlignment="0" applyProtection="0"/>
    <xf numFmtId="0" fontId="36" fillId="76" borderId="15" applyNumberFormat="0" applyAlignment="0" applyProtection="0"/>
    <xf numFmtId="0" fontId="36" fillId="76" borderId="15" applyNumberFormat="0" applyAlignment="0" applyProtection="0"/>
    <xf numFmtId="0" fontId="36" fillId="76" borderId="15" applyNumberFormat="0" applyAlignment="0" applyProtection="0"/>
    <xf numFmtId="0" fontId="36" fillId="54" borderId="15" applyNumberFormat="0" applyAlignment="0" applyProtection="0"/>
    <xf numFmtId="0" fontId="36" fillId="76" borderId="15" applyNumberFormat="0" applyAlignment="0" applyProtection="0"/>
    <xf numFmtId="0" fontId="36" fillId="76" borderId="15" applyNumberFormat="0" applyAlignment="0" applyProtection="0"/>
    <xf numFmtId="0" fontId="36" fillId="54" borderId="15" applyNumberFormat="0" applyAlignment="0" applyProtection="0"/>
    <xf numFmtId="43" fontId="7" fillId="0" borderId="0" applyFont="0" applyFill="0" applyBorder="0" applyAlignment="0" applyProtection="0"/>
    <xf numFmtId="43" fontId="2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3" fillId="0" borderId="0" applyFont="0" applyFill="0" applyBorder="0" applyAlignment="0" applyProtection="0"/>
    <xf numFmtId="168" fontId="6" fillId="0" borderId="0" applyFill="0" applyBorder="0" applyAlignment="0" applyProtection="0"/>
    <xf numFmtId="43" fontId="6" fillId="0" borderId="0" applyFont="0" applyFill="0" applyBorder="0" applyAlignment="0" applyProtection="0"/>
    <xf numFmtId="164" fontId="6" fillId="0" borderId="0" applyFont="0" applyFill="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37"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37" borderId="0" applyNumberFormat="0" applyBorder="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32" fillId="62" borderId="14" applyNumberFormat="0" applyAlignment="0" applyProtection="0"/>
    <xf numFmtId="0" fontId="32" fillId="62" borderId="14" applyNumberFormat="0" applyAlignment="0" applyProtection="0"/>
    <xf numFmtId="0" fontId="32" fillId="62" borderId="14" applyNumberFormat="0" applyAlignment="0" applyProtection="0"/>
    <xf numFmtId="0" fontId="32" fillId="40" borderId="14" applyNumberFormat="0" applyAlignment="0" applyProtection="0"/>
    <xf numFmtId="0" fontId="32" fillId="62" borderId="14" applyNumberFormat="0" applyAlignment="0" applyProtection="0"/>
    <xf numFmtId="0" fontId="32" fillId="62" borderId="14" applyNumberFormat="0" applyAlignment="0" applyProtection="0"/>
    <xf numFmtId="0" fontId="32" fillId="40" borderId="14" applyNumberFormat="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1" fillId="77" borderId="0" applyNumberFormat="0" applyBorder="0" applyAlignment="0" applyProtection="0"/>
    <xf numFmtId="0" fontId="31" fillId="77" borderId="0" applyNumberFormat="0" applyBorder="0" applyAlignment="0" applyProtection="0"/>
    <xf numFmtId="0" fontId="31" fillId="77" borderId="0" applyNumberFormat="0" applyBorder="0" applyAlignment="0" applyProtection="0"/>
    <xf numFmtId="0" fontId="31" fillId="55" borderId="0" applyNumberFormat="0" applyBorder="0" applyAlignment="0" applyProtection="0"/>
    <xf numFmtId="0" fontId="31" fillId="77" borderId="0" applyNumberFormat="0" applyBorder="0" applyAlignment="0" applyProtection="0"/>
    <xf numFmtId="0" fontId="31" fillId="77" borderId="0" applyNumberFormat="0" applyBorder="0" applyAlignment="0" applyProtection="0"/>
    <xf numFmtId="0" fontId="31" fillId="55" borderId="0" applyNumberFormat="0" applyBorder="0" applyAlignment="0" applyProtection="0"/>
    <xf numFmtId="0" fontId="6" fillId="0" borderId="0"/>
    <xf numFmtId="0" fontId="24" fillId="0" borderId="0"/>
    <xf numFmtId="0" fontId="6" fillId="0" borderId="0"/>
    <xf numFmtId="0" fontId="24" fillId="0" borderId="0"/>
    <xf numFmtId="0" fontId="6" fillId="0" borderId="0"/>
    <xf numFmtId="0" fontId="6" fillId="0" borderId="0"/>
    <xf numFmtId="0" fontId="45" fillId="0" borderId="0"/>
    <xf numFmtId="0" fontId="6" fillId="0" borderId="0"/>
    <xf numFmtId="0" fontId="45" fillId="0" borderId="0"/>
    <xf numFmtId="0" fontId="6" fillId="0" borderId="0"/>
    <xf numFmtId="0" fontId="6" fillId="0" borderId="0"/>
    <xf numFmtId="0" fontId="6" fillId="0" borderId="0"/>
    <xf numFmtId="0" fontId="6" fillId="0" borderId="0"/>
    <xf numFmtId="0" fontId="6" fillId="0" borderId="0"/>
    <xf numFmtId="0" fontId="23" fillId="0" borderId="0"/>
    <xf numFmtId="0" fontId="7" fillId="0" borderId="0"/>
    <xf numFmtId="0" fontId="23" fillId="0" borderId="0"/>
    <xf numFmtId="0" fontId="23" fillId="0" borderId="0"/>
    <xf numFmtId="0" fontId="23" fillId="0" borderId="0"/>
    <xf numFmtId="0" fontId="23" fillId="0" borderId="0"/>
    <xf numFmtId="0" fontId="23" fillId="0" borderId="0"/>
    <xf numFmtId="0" fontId="6" fillId="0" borderId="0"/>
    <xf numFmtId="0" fontId="6" fillId="0" borderId="0"/>
    <xf numFmtId="0" fontId="6" fillId="0" borderId="0"/>
    <xf numFmtId="0" fontId="6" fillId="0" borderId="0"/>
    <xf numFmtId="0" fontId="6" fillId="0" borderId="0"/>
    <xf numFmtId="0" fontId="2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3" fillId="0" borderId="0"/>
    <xf numFmtId="0" fontId="23" fillId="0" borderId="0"/>
    <xf numFmtId="0" fontId="23" fillId="0" borderId="0"/>
    <xf numFmtId="0" fontId="2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9" fillId="0" borderId="0"/>
    <xf numFmtId="0" fontId="6" fillId="0" borderId="0"/>
    <xf numFmtId="0" fontId="6" fillId="0" borderId="0"/>
    <xf numFmtId="0" fontId="6" fillId="0" borderId="0"/>
    <xf numFmtId="0" fontId="6" fillId="0" borderId="0"/>
    <xf numFmtId="0" fontId="24" fillId="0" borderId="0"/>
    <xf numFmtId="0" fontId="6" fillId="0" borderId="0"/>
    <xf numFmtId="0" fontId="24" fillId="0" borderId="0"/>
    <xf numFmtId="0" fontId="6" fillId="0" borderId="0"/>
    <xf numFmtId="0" fontId="24" fillId="0" borderId="0"/>
    <xf numFmtId="0" fontId="23" fillId="10" borderId="12" applyNumberFormat="0" applyFont="0" applyAlignment="0" applyProtection="0"/>
    <xf numFmtId="0" fontId="23" fillId="10" borderId="12" applyNumberFormat="0" applyFont="0" applyAlignment="0" applyProtection="0"/>
    <xf numFmtId="0" fontId="23" fillId="10" borderId="12" applyNumberFormat="0" applyFont="0" applyAlignment="0" applyProtection="0"/>
    <xf numFmtId="0" fontId="23" fillId="10" borderId="12" applyNumberFormat="0" applyFont="0" applyAlignment="0" applyProtection="0"/>
    <xf numFmtId="0" fontId="23" fillId="10" borderId="12" applyNumberFormat="0" applyFont="0" applyAlignment="0" applyProtection="0"/>
    <xf numFmtId="0" fontId="23" fillId="10" borderId="12" applyNumberFormat="0" applyFont="0" applyAlignment="0" applyProtection="0"/>
    <xf numFmtId="0" fontId="23" fillId="10" borderId="12" applyNumberFormat="0" applyFont="0" applyAlignment="0" applyProtection="0"/>
    <xf numFmtId="0" fontId="23" fillId="10" borderId="12" applyNumberFormat="0" applyFont="0" applyAlignment="0" applyProtection="0"/>
    <xf numFmtId="0" fontId="23" fillId="10" borderId="12" applyNumberFormat="0" applyFont="0" applyAlignment="0" applyProtection="0"/>
    <xf numFmtId="0" fontId="23" fillId="10" borderId="12" applyNumberFormat="0" applyFont="0" applyAlignment="0" applyProtection="0"/>
    <xf numFmtId="0" fontId="23" fillId="10" borderId="12"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10" borderId="12" applyNumberFormat="0" applyFont="0" applyAlignment="0" applyProtection="0"/>
    <xf numFmtId="0" fontId="23" fillId="56"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56"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56"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78" borderId="20" applyNumberFormat="0" applyFont="0" applyAlignment="0" applyProtection="0"/>
    <xf numFmtId="0" fontId="23" fillId="56" borderId="20" applyNumberFormat="0" applyFont="0" applyAlignment="0" applyProtection="0"/>
    <xf numFmtId="0" fontId="23" fillId="78" borderId="20" applyNumberFormat="0" applyFont="0" applyAlignment="0" applyProtection="0"/>
    <xf numFmtId="0" fontId="23" fillId="56" borderId="20" applyNumberFormat="0" applyFont="0" applyAlignment="0" applyProtection="0"/>
    <xf numFmtId="0" fontId="23" fillId="56" borderId="20" applyNumberFormat="0" applyFont="0" applyAlignment="0" applyProtection="0"/>
    <xf numFmtId="0" fontId="23" fillId="10" borderId="12" applyNumberFormat="0" applyFont="0" applyAlignment="0" applyProtection="0"/>
    <xf numFmtId="0" fontId="23" fillId="10" borderId="12" applyNumberFormat="0" applyFont="0" applyAlignment="0" applyProtection="0"/>
    <xf numFmtId="0" fontId="23" fillId="56" borderId="20" applyNumberFormat="0" applyFont="0" applyAlignment="0" applyProtection="0"/>
    <xf numFmtId="0" fontId="23" fillId="56" borderId="20" applyNumberFormat="0" applyFont="0" applyAlignment="0" applyProtection="0"/>
    <xf numFmtId="0" fontId="23" fillId="10" borderId="12" applyNumberFormat="0" applyFont="0" applyAlignment="0" applyProtection="0"/>
    <xf numFmtId="0" fontId="23" fillId="10" borderId="12" applyNumberFormat="0" applyFont="0" applyAlignment="0" applyProtection="0"/>
    <xf numFmtId="0" fontId="23" fillId="10" borderId="12" applyNumberFormat="0" applyFont="0" applyAlignment="0" applyProtection="0"/>
    <xf numFmtId="0" fontId="23" fillId="10" borderId="12" applyNumberFormat="0" applyFont="0" applyAlignment="0" applyProtection="0"/>
    <xf numFmtId="0" fontId="23" fillId="10" borderId="12" applyNumberFormat="0" applyFont="0" applyAlignment="0" applyProtection="0"/>
    <xf numFmtId="0" fontId="23" fillId="10" borderId="12" applyNumberFormat="0" applyFont="0" applyAlignment="0" applyProtection="0"/>
    <xf numFmtId="0" fontId="23" fillId="10" borderId="12" applyNumberFormat="0" applyFont="0" applyAlignment="0" applyProtection="0"/>
    <xf numFmtId="0" fontId="23" fillId="10" borderId="12" applyNumberFormat="0" applyFont="0" applyAlignment="0" applyProtection="0"/>
    <xf numFmtId="0" fontId="23" fillId="10" borderId="12" applyNumberFormat="0" applyFont="0" applyAlignment="0" applyProtection="0"/>
    <xf numFmtId="0" fontId="33" fillId="75" borderId="21" applyNumberFormat="0" applyAlignment="0" applyProtection="0"/>
    <xf numFmtId="0" fontId="33" fillId="75" borderId="21" applyNumberFormat="0" applyAlignment="0" applyProtection="0"/>
    <xf numFmtId="0" fontId="33" fillId="75" borderId="21" applyNumberFormat="0" applyAlignment="0" applyProtection="0"/>
    <xf numFmtId="0" fontId="33" fillId="53" borderId="21" applyNumberFormat="0" applyAlignment="0" applyProtection="0"/>
    <xf numFmtId="0" fontId="33" fillId="75" borderId="21" applyNumberFormat="0" applyAlignment="0" applyProtection="0"/>
    <xf numFmtId="0" fontId="33" fillId="75" borderId="21" applyNumberFormat="0" applyAlignment="0" applyProtection="0"/>
    <xf numFmtId="0" fontId="33" fillId="53" borderId="21" applyNumberFormat="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25"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25" fillId="0" borderId="0" applyNumberFormat="0" applyFill="0" applyBorder="0" applyAlignment="0" applyProtection="0"/>
    <xf numFmtId="0" fontId="39" fillId="0" borderId="22" applyNumberFormat="0" applyFill="0" applyAlignment="0" applyProtection="0"/>
    <xf numFmtId="0" fontId="39" fillId="0" borderId="22" applyNumberFormat="0" applyFill="0" applyAlignment="0" applyProtection="0"/>
    <xf numFmtId="0" fontId="39" fillId="0" borderId="22"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43" fontId="7" fillId="0" borderId="0" applyFont="0" applyFill="0" applyBorder="0" applyAlignment="0" applyProtection="0"/>
    <xf numFmtId="0" fontId="61" fillId="0" borderId="0" applyNumberFormat="0" applyFill="0" applyBorder="0" applyAlignment="0" applyProtection="0"/>
  </cellStyleXfs>
  <cellXfs count="261">
    <xf numFmtId="0" fontId="0" fillId="0" borderId="0" xfId="0"/>
    <xf numFmtId="0" fontId="4" fillId="0" borderId="0" xfId="0" applyFont="1"/>
    <xf numFmtId="0" fontId="0" fillId="3" borderId="0" xfId="0" applyFill="1"/>
    <xf numFmtId="0" fontId="0" fillId="0" borderId="4" xfId="0" applyBorder="1"/>
    <xf numFmtId="0" fontId="0" fillId="0" borderId="0" xfId="0" applyAlignment="1">
      <alignment horizontal="center"/>
    </xf>
    <xf numFmtId="0" fontId="4" fillId="0" borderId="0" xfId="0" applyFont="1" applyAlignment="1">
      <alignment horizontal="center"/>
    </xf>
    <xf numFmtId="0" fontId="0" fillId="0" borderId="24" xfId="0" applyBorder="1"/>
    <xf numFmtId="0" fontId="0" fillId="0" borderId="23" xfId="0" applyBorder="1"/>
    <xf numFmtId="0" fontId="1" fillId="79" borderId="1" xfId="0" applyFont="1" applyFill="1" applyBorder="1" applyAlignment="1">
      <alignment wrapText="1"/>
    </xf>
    <xf numFmtId="0" fontId="51" fillId="79" borderId="2" xfId="0" applyFont="1" applyFill="1" applyBorder="1" applyAlignment="1">
      <alignment horizontal="center" textRotation="90" wrapText="1"/>
    </xf>
    <xf numFmtId="0" fontId="0" fillId="0" borderId="23" xfId="0" applyBorder="1" applyAlignment="1">
      <alignment horizontal="center"/>
    </xf>
    <xf numFmtId="0" fontId="19" fillId="79" borderId="31" xfId="0" applyFont="1" applyFill="1" applyBorder="1" applyAlignment="1">
      <alignment horizontal="center" wrapText="1"/>
    </xf>
    <xf numFmtId="0" fontId="0" fillId="0" borderId="35" xfId="0" applyBorder="1" applyAlignment="1">
      <alignment vertical="center"/>
    </xf>
    <xf numFmtId="0" fontId="0" fillId="0" borderId="37" xfId="0" applyBorder="1" applyAlignment="1">
      <alignment vertical="center"/>
    </xf>
    <xf numFmtId="0" fontId="50" fillId="3" borderId="33" xfId="0" applyFont="1" applyFill="1" applyBorder="1" applyAlignment="1">
      <alignment vertical="center"/>
    </xf>
    <xf numFmtId="0" fontId="0" fillId="3" borderId="38" xfId="0" applyFill="1" applyBorder="1"/>
    <xf numFmtId="0" fontId="0" fillId="2" borderId="39" xfId="0" applyFill="1" applyBorder="1" applyProtection="1">
      <protection locked="0"/>
    </xf>
    <xf numFmtId="0" fontId="0" fillId="2" borderId="40" xfId="0" applyFill="1" applyBorder="1" applyProtection="1">
      <protection locked="0"/>
    </xf>
    <xf numFmtId="0" fontId="0" fillId="2" borderId="38" xfId="0" applyFill="1" applyBorder="1" applyProtection="1">
      <protection locked="0"/>
    </xf>
    <xf numFmtId="0" fontId="0" fillId="0" borderId="35" xfId="0" applyBorder="1" applyAlignment="1">
      <alignment horizontal="center"/>
    </xf>
    <xf numFmtId="0" fontId="0" fillId="0" borderId="37" xfId="0" applyBorder="1" applyAlignment="1">
      <alignment horizontal="center"/>
    </xf>
    <xf numFmtId="0" fontId="5" fillId="3" borderId="0" xfId="0" applyFont="1" applyFill="1"/>
    <xf numFmtId="0" fontId="0" fillId="3" borderId="23" xfId="0" applyFill="1" applyBorder="1"/>
    <xf numFmtId="0" fontId="0" fillId="3" borderId="4" xfId="0" applyFill="1" applyBorder="1"/>
    <xf numFmtId="0" fontId="3" fillId="2" borderId="24" xfId="0" applyFont="1" applyFill="1" applyBorder="1" applyProtection="1">
      <protection locked="0"/>
    </xf>
    <xf numFmtId="0" fontId="3" fillId="2" borderId="36" xfId="0" applyFont="1" applyFill="1" applyBorder="1" applyProtection="1">
      <protection locked="0"/>
    </xf>
    <xf numFmtId="0" fontId="3" fillId="2" borderId="31" xfId="0" applyFont="1" applyFill="1" applyBorder="1" applyProtection="1">
      <protection locked="0"/>
    </xf>
    <xf numFmtId="0" fontId="3" fillId="2" borderId="32" xfId="0" applyFont="1" applyFill="1" applyBorder="1" applyProtection="1">
      <protection locked="0"/>
    </xf>
    <xf numFmtId="0" fontId="0" fillId="0" borderId="31" xfId="0" applyBorder="1"/>
    <xf numFmtId="0" fontId="0" fillId="3" borderId="0" xfId="0" applyFill="1" applyAlignment="1">
      <alignment horizontal="left"/>
    </xf>
    <xf numFmtId="0" fontId="0" fillId="0" borderId="0" xfId="0" applyAlignment="1">
      <alignment horizontal="left"/>
    </xf>
    <xf numFmtId="0" fontId="4" fillId="0" borderId="33" xfId="0" applyFont="1" applyBorder="1" applyAlignment="1">
      <alignment horizontal="center"/>
    </xf>
    <xf numFmtId="0" fontId="1" fillId="0" borderId="0" xfId="0" applyFont="1" applyAlignment="1">
      <alignment horizontal="center" wrapText="1"/>
    </xf>
    <xf numFmtId="0" fontId="2" fillId="0" borderId="28" xfId="0" applyFont="1" applyBorder="1" applyAlignment="1">
      <alignment vertical="center" wrapText="1"/>
    </xf>
    <xf numFmtId="0" fontId="3" fillId="0" borderId="28" xfId="0" applyFont="1" applyBorder="1" applyAlignment="1">
      <alignment horizontal="center" vertical="center" wrapText="1"/>
    </xf>
    <xf numFmtId="0" fontId="3" fillId="0" borderId="28" xfId="0" applyFont="1" applyBorder="1" applyAlignment="1">
      <alignment horizontal="left" vertical="center" wrapText="1"/>
    </xf>
    <xf numFmtId="0" fontId="3" fillId="0" borderId="34" xfId="0" applyFont="1" applyBorder="1" applyAlignment="1">
      <alignment horizontal="left" vertical="center" wrapText="1"/>
    </xf>
    <xf numFmtId="0" fontId="3" fillId="0" borderId="28" xfId="0" applyFont="1" applyBorder="1"/>
    <xf numFmtId="0" fontId="3" fillId="0" borderId="34" xfId="0" applyFont="1" applyBorder="1"/>
    <xf numFmtId="0" fontId="50" fillId="3" borderId="35" xfId="0" applyFont="1" applyFill="1" applyBorder="1" applyAlignment="1">
      <alignment vertical="center"/>
    </xf>
    <xf numFmtId="0" fontId="0" fillId="3" borderId="39" xfId="0" applyFill="1" applyBorder="1"/>
    <xf numFmtId="0" fontId="50" fillId="3" borderId="34" xfId="0" applyFont="1" applyFill="1" applyBorder="1" applyAlignment="1">
      <alignment vertical="center"/>
    </xf>
    <xf numFmtId="0" fontId="0" fillId="0" borderId="36" xfId="0" applyBorder="1" applyAlignment="1">
      <alignment vertical="center"/>
    </xf>
    <xf numFmtId="0" fontId="50" fillId="3" borderId="36" xfId="0" applyFont="1" applyFill="1" applyBorder="1" applyAlignment="1">
      <alignment vertical="center"/>
    </xf>
    <xf numFmtId="0" fontId="0" fillId="0" borderId="32" xfId="0" applyBorder="1" applyAlignment="1">
      <alignment vertical="center"/>
    </xf>
    <xf numFmtId="0" fontId="4" fillId="0" borderId="28" xfId="0" applyFont="1" applyBorder="1" applyAlignment="1">
      <alignment vertical="center" wrapText="1"/>
    </xf>
    <xf numFmtId="0" fontId="0" fillId="0" borderId="24" xfId="0" applyBorder="1" applyAlignment="1">
      <alignment vertical="center" wrapText="1"/>
    </xf>
    <xf numFmtId="0" fontId="0" fillId="0" borderId="31" xfId="0" applyBorder="1" applyAlignment="1">
      <alignment vertical="center" wrapText="1"/>
    </xf>
    <xf numFmtId="0" fontId="2" fillId="0" borderId="34" xfId="0" applyFont="1" applyBorder="1" applyAlignment="1">
      <alignment vertical="center" wrapText="1"/>
    </xf>
    <xf numFmtId="0" fontId="0" fillId="0" borderId="0" xfId="0" applyAlignment="1">
      <alignment vertical="center" wrapText="1"/>
    </xf>
    <xf numFmtId="0" fontId="0" fillId="0" borderId="0" xfId="0" applyProtection="1">
      <protection locked="0"/>
    </xf>
    <xf numFmtId="0" fontId="0" fillId="0" borderId="24" xfId="0" applyBorder="1" applyAlignment="1">
      <alignment vertical="center"/>
    </xf>
    <xf numFmtId="0" fontId="0" fillId="0" borderId="31" xfId="0" applyBorder="1" applyAlignment="1">
      <alignment vertical="center"/>
    </xf>
    <xf numFmtId="0" fontId="0" fillId="2" borderId="44" xfId="0" applyFill="1" applyBorder="1" applyProtection="1">
      <protection locked="0"/>
    </xf>
    <xf numFmtId="0" fontId="0" fillId="0" borderId="0" xfId="0" applyAlignment="1">
      <alignment horizontal="left" wrapText="1"/>
    </xf>
    <xf numFmtId="0" fontId="0" fillId="0" borderId="35" xfId="0" applyBorder="1" applyAlignment="1">
      <alignment horizontal="center" vertical="center"/>
    </xf>
    <xf numFmtId="0" fontId="0" fillId="0" borderId="37" xfId="0" applyBorder="1" applyAlignment="1">
      <alignment horizontal="center" vertical="center"/>
    </xf>
    <xf numFmtId="0" fontId="53" fillId="0" borderId="0" xfId="0" applyFont="1"/>
    <xf numFmtId="0" fontId="54" fillId="0" borderId="0" xfId="0" applyFont="1"/>
    <xf numFmtId="0" fontId="53" fillId="0" borderId="4" xfId="0" applyFont="1" applyBorder="1"/>
    <xf numFmtId="0" fontId="55" fillId="0" borderId="0" xfId="0" applyFont="1"/>
    <xf numFmtId="0" fontId="55" fillId="0" borderId="4" xfId="0" applyFont="1" applyBorder="1"/>
    <xf numFmtId="0" fontId="56" fillId="0" borderId="0" xfId="0" applyFont="1"/>
    <xf numFmtId="0" fontId="54" fillId="0" borderId="4" xfId="0" applyFont="1" applyBorder="1"/>
    <xf numFmtId="0" fontId="53" fillId="0" borderId="0" xfId="0" applyFont="1" applyAlignment="1">
      <alignment horizontal="left"/>
    </xf>
    <xf numFmtId="0" fontId="53" fillId="0" borderId="4" xfId="0" applyFont="1" applyBorder="1" applyAlignment="1">
      <alignment horizontal="left"/>
    </xf>
    <xf numFmtId="0" fontId="55" fillId="0" borderId="4" xfId="0" applyFont="1" applyBorder="1" applyAlignment="1">
      <alignment horizontal="left"/>
    </xf>
    <xf numFmtId="0" fontId="54" fillId="0" borderId="0" xfId="0" applyFont="1" applyAlignment="1">
      <alignment horizontal="left"/>
    </xf>
    <xf numFmtId="0" fontId="54" fillId="0" borderId="4" xfId="0" applyFont="1" applyBorder="1" applyAlignment="1">
      <alignment horizontal="left"/>
    </xf>
    <xf numFmtId="0" fontId="55" fillId="0" borderId="4" xfId="0" applyFont="1" applyBorder="1" applyAlignment="1">
      <alignment horizontal="center"/>
    </xf>
    <xf numFmtId="0" fontId="53" fillId="0" borderId="0" xfId="0" applyFont="1" applyAlignment="1">
      <alignment horizontal="center"/>
    </xf>
    <xf numFmtId="0" fontId="53" fillId="0" borderId="4" xfId="0" applyFont="1" applyBorder="1" applyAlignment="1">
      <alignment horizontal="center"/>
    </xf>
    <xf numFmtId="0" fontId="54" fillId="0" borderId="0" xfId="0" applyFont="1" applyAlignment="1">
      <alignment horizontal="center"/>
    </xf>
    <xf numFmtId="0" fontId="54" fillId="0" borderId="4" xfId="0" applyFont="1" applyBorder="1" applyAlignment="1">
      <alignment horizontal="center"/>
    </xf>
    <xf numFmtId="3" fontId="54" fillId="0" borderId="0" xfId="0" applyNumberFormat="1" applyFont="1"/>
    <xf numFmtId="3" fontId="53" fillId="0" borderId="0" xfId="0" applyNumberFormat="1" applyFont="1" applyAlignment="1">
      <alignment horizontal="left"/>
    </xf>
    <xf numFmtId="3" fontId="53" fillId="0" borderId="0" xfId="0" applyNumberFormat="1" applyFont="1"/>
    <xf numFmtId="3" fontId="53" fillId="0" borderId="4" xfId="0" applyNumberFormat="1" applyFont="1" applyBorder="1" applyAlignment="1">
      <alignment horizontal="left"/>
    </xf>
    <xf numFmtId="3" fontId="53" fillId="0" borderId="4" xfId="0" applyNumberFormat="1" applyFont="1" applyBorder="1"/>
    <xf numFmtId="3" fontId="55" fillId="0" borderId="4" xfId="0" applyNumberFormat="1" applyFont="1" applyBorder="1" applyAlignment="1">
      <alignment horizontal="center"/>
    </xf>
    <xf numFmtId="3" fontId="54" fillId="0" borderId="4" xfId="0" applyNumberFormat="1" applyFont="1" applyBorder="1"/>
    <xf numFmtId="3" fontId="54" fillId="0" borderId="0" xfId="0" applyNumberFormat="1" applyFont="1" applyAlignment="1">
      <alignment horizontal="left"/>
    </xf>
    <xf numFmtId="0" fontId="4" fillId="0" borderId="23" xfId="0" applyFont="1" applyBorder="1" applyAlignment="1">
      <alignment horizontal="center"/>
    </xf>
    <xf numFmtId="0" fontId="4" fillId="0" borderId="23" xfId="0" applyFont="1" applyBorder="1"/>
    <xf numFmtId="0" fontId="0" fillId="0" borderId="33" xfId="0" applyBorder="1" applyAlignment="1">
      <alignment horizontal="center" vertical="center" wrapText="1"/>
    </xf>
    <xf numFmtId="0" fontId="0" fillId="0" borderId="28" xfId="0" applyBorder="1" applyAlignment="1">
      <alignment horizontal="left" vertical="center" wrapText="1"/>
    </xf>
    <xf numFmtId="0" fontId="0" fillId="0" borderId="28" xfId="0" applyBorder="1" applyAlignment="1">
      <alignment horizontal="center" vertical="center" wrapText="1"/>
    </xf>
    <xf numFmtId="0" fontId="1" fillId="79" borderId="42" xfId="0" applyFont="1" applyFill="1" applyBorder="1" applyAlignment="1">
      <alignment horizontal="center" wrapText="1"/>
    </xf>
    <xf numFmtId="0" fontId="0" fillId="82" borderId="28" xfId="0" applyFill="1" applyBorder="1" applyAlignment="1" applyProtection="1">
      <alignment vertical="center" wrapText="1"/>
      <protection locked="0"/>
    </xf>
    <xf numFmtId="0" fontId="0" fillId="82" borderId="24" xfId="0" applyFill="1" applyBorder="1" applyAlignment="1" applyProtection="1">
      <alignment vertical="center" wrapText="1"/>
      <protection locked="0"/>
    </xf>
    <xf numFmtId="0" fontId="0" fillId="82" borderId="31" xfId="0" applyFill="1" applyBorder="1" applyAlignment="1" applyProtection="1">
      <alignment vertical="center" wrapText="1"/>
      <protection locked="0"/>
    </xf>
    <xf numFmtId="0" fontId="0" fillId="82" borderId="24" xfId="0" applyFill="1" applyBorder="1" applyAlignment="1" applyProtection="1">
      <alignment horizontal="center" vertical="center" wrapText="1"/>
      <protection locked="0"/>
    </xf>
    <xf numFmtId="0" fontId="0" fillId="82" borderId="24" xfId="0" applyFill="1" applyBorder="1" applyAlignment="1" applyProtection="1">
      <alignment horizontal="center"/>
      <protection locked="0"/>
    </xf>
    <xf numFmtId="0" fontId="0" fillId="82" borderId="31" xfId="0" applyFill="1" applyBorder="1" applyAlignment="1" applyProtection="1">
      <alignment horizontal="center" vertical="center" wrapText="1"/>
      <protection locked="0"/>
    </xf>
    <xf numFmtId="0" fontId="0" fillId="82" borderId="31" xfId="0" applyFill="1" applyBorder="1" applyAlignment="1" applyProtection="1">
      <alignment horizontal="center"/>
      <protection locked="0"/>
    </xf>
    <xf numFmtId="0" fontId="0" fillId="82" borderId="38" xfId="0" applyFill="1" applyBorder="1" applyProtection="1">
      <protection locked="0"/>
    </xf>
    <xf numFmtId="0" fontId="0" fillId="82" borderId="39" xfId="0" applyFill="1" applyBorder="1" applyProtection="1">
      <protection locked="0"/>
    </xf>
    <xf numFmtId="0" fontId="0" fillId="82" borderId="40" xfId="0" applyFill="1" applyBorder="1" applyProtection="1">
      <protection locked="0"/>
    </xf>
    <xf numFmtId="0" fontId="0" fillId="0" borderId="0" xfId="0" applyAlignment="1">
      <alignment horizontal="right"/>
    </xf>
    <xf numFmtId="165" fontId="0" fillId="82" borderId="36" xfId="1412" applyNumberFormat="1" applyFont="1" applyFill="1" applyBorder="1" applyAlignment="1" applyProtection="1">
      <alignment horizontal="center" vertical="center" wrapText="1"/>
      <protection locked="0"/>
    </xf>
    <xf numFmtId="165" fontId="0" fillId="0" borderId="28" xfId="1412" applyNumberFormat="1" applyFont="1" applyFill="1" applyBorder="1" applyAlignment="1">
      <alignment horizontal="right" vertical="center" wrapText="1"/>
    </xf>
    <xf numFmtId="165" fontId="0" fillId="0" borderId="34" xfId="1412" applyNumberFormat="1" applyFont="1" applyBorder="1" applyAlignment="1">
      <alignment vertical="center" wrapText="1"/>
    </xf>
    <xf numFmtId="165" fontId="0" fillId="82" borderId="24" xfId="1412" applyNumberFormat="1" applyFont="1" applyFill="1" applyBorder="1" applyAlignment="1" applyProtection="1">
      <alignment horizontal="right" vertical="center" wrapText="1"/>
      <protection locked="0"/>
    </xf>
    <xf numFmtId="165" fontId="0" fillId="82" borderId="31" xfId="1412" applyNumberFormat="1" applyFont="1" applyFill="1" applyBorder="1" applyAlignment="1" applyProtection="1">
      <alignment horizontal="right" vertical="center" wrapText="1"/>
      <protection locked="0"/>
    </xf>
    <xf numFmtId="0" fontId="3" fillId="82" borderId="24" xfId="0" applyFont="1" applyFill="1" applyBorder="1" applyProtection="1">
      <protection locked="0"/>
    </xf>
    <xf numFmtId="0" fontId="3" fillId="82" borderId="36" xfId="0" applyFont="1" applyFill="1" applyBorder="1" applyProtection="1">
      <protection locked="0"/>
    </xf>
    <xf numFmtId="0" fontId="3" fillId="82" borderId="31" xfId="0" applyFont="1" applyFill="1" applyBorder="1" applyProtection="1">
      <protection locked="0"/>
    </xf>
    <xf numFmtId="0" fontId="3" fillId="82" borderId="32" xfId="0" applyFont="1" applyFill="1" applyBorder="1" applyProtection="1">
      <protection locked="0"/>
    </xf>
    <xf numFmtId="0" fontId="0" fillId="0" borderId="45" xfId="0" applyBorder="1" applyAlignment="1">
      <alignment horizontal="center"/>
    </xf>
    <xf numFmtId="0" fontId="0" fillId="0" borderId="46" xfId="0" applyBorder="1" applyAlignment="1">
      <alignment horizontal="center"/>
    </xf>
    <xf numFmtId="0" fontId="0" fillId="0" borderId="47" xfId="0" applyBorder="1" applyAlignment="1">
      <alignment horizontal="center"/>
    </xf>
    <xf numFmtId="0" fontId="0" fillId="0" borderId="48" xfId="0" applyBorder="1"/>
    <xf numFmtId="0" fontId="0" fillId="0" borderId="49" xfId="0" applyBorder="1"/>
    <xf numFmtId="0" fontId="4" fillId="3" borderId="48" xfId="0" applyFont="1" applyFill="1" applyBorder="1"/>
    <xf numFmtId="0" fontId="4" fillId="3" borderId="0" xfId="0" applyFont="1" applyFill="1"/>
    <xf numFmtId="0" fontId="4" fillId="3" borderId="49" xfId="0" applyFont="1" applyFill="1" applyBorder="1"/>
    <xf numFmtId="0" fontId="0" fillId="3" borderId="48" xfId="0" applyFill="1" applyBorder="1"/>
    <xf numFmtId="0" fontId="0" fillId="3" borderId="49" xfId="0" applyFill="1" applyBorder="1"/>
    <xf numFmtId="0" fontId="0" fillId="3" borderId="50" xfId="0" applyFill="1" applyBorder="1"/>
    <xf numFmtId="0" fontId="0" fillId="3" borderId="51" xfId="0" applyFill="1" applyBorder="1"/>
    <xf numFmtId="0" fontId="0" fillId="81" borderId="48" xfId="0" applyFill="1" applyBorder="1"/>
    <xf numFmtId="0" fontId="0" fillId="81" borderId="0" xfId="0" applyFill="1"/>
    <xf numFmtId="0" fontId="0" fillId="81" borderId="49" xfId="0" applyFill="1" applyBorder="1"/>
    <xf numFmtId="0" fontId="0" fillId="81" borderId="50" xfId="0" applyFill="1" applyBorder="1"/>
    <xf numFmtId="0" fontId="4" fillId="81" borderId="4" xfId="0" applyFont="1" applyFill="1" applyBorder="1" applyAlignment="1">
      <alignment horizontal="right"/>
    </xf>
    <xf numFmtId="0" fontId="4" fillId="81" borderId="51" xfId="0" applyFont="1" applyFill="1" applyBorder="1" applyAlignment="1">
      <alignment horizontal="right"/>
    </xf>
    <xf numFmtId="3" fontId="53" fillId="0" borderId="0" xfId="0" applyNumberFormat="1" applyFont="1" applyAlignment="1">
      <alignment horizontal="right"/>
    </xf>
    <xf numFmtId="3" fontId="54" fillId="0" borderId="0" xfId="0" applyNumberFormat="1" applyFont="1" applyAlignment="1">
      <alignment horizontal="right"/>
    </xf>
    <xf numFmtId="0" fontId="54" fillId="3" borderId="25" xfId="0" applyFont="1" applyFill="1" applyBorder="1"/>
    <xf numFmtId="0" fontId="54" fillId="3" borderId="52" xfId="0" applyFont="1" applyFill="1" applyBorder="1"/>
    <xf numFmtId="0" fontId="54" fillId="3" borderId="52" xfId="0" quotePrefix="1" applyFont="1" applyFill="1" applyBorder="1" applyAlignment="1">
      <alignment horizontal="center"/>
    </xf>
    <xf numFmtId="0" fontId="54" fillId="3" borderId="52" xfId="0" applyFont="1" applyFill="1" applyBorder="1" applyAlignment="1">
      <alignment horizontal="center"/>
    </xf>
    <xf numFmtId="0" fontId="54" fillId="3" borderId="53" xfId="0" applyFont="1" applyFill="1" applyBorder="1" applyAlignment="1">
      <alignment horizontal="center"/>
    </xf>
    <xf numFmtId="0" fontId="0" fillId="3" borderId="54" xfId="0" applyFill="1" applyBorder="1" applyAlignment="1">
      <alignment horizontal="center"/>
    </xf>
    <xf numFmtId="0" fontId="0" fillId="3" borderId="43" xfId="0" applyFill="1" applyBorder="1" applyAlignment="1">
      <alignment horizontal="center"/>
    </xf>
    <xf numFmtId="0" fontId="0" fillId="3" borderId="55" xfId="0" applyFill="1" applyBorder="1" applyAlignment="1">
      <alignment horizontal="center"/>
    </xf>
    <xf numFmtId="0" fontId="0" fillId="81" borderId="45" xfId="0" applyFill="1" applyBorder="1"/>
    <xf numFmtId="0" fontId="0" fillId="81" borderId="46" xfId="0" applyFill="1" applyBorder="1" applyAlignment="1">
      <alignment horizontal="center"/>
    </xf>
    <xf numFmtId="0" fontId="0" fillId="81" borderId="47" xfId="0" applyFill="1" applyBorder="1" applyAlignment="1">
      <alignment horizontal="center"/>
    </xf>
    <xf numFmtId="0" fontId="4" fillId="0" borderId="56" xfId="0" applyFont="1" applyBorder="1" applyAlignment="1">
      <alignment horizontal="center"/>
    </xf>
    <xf numFmtId="0" fontId="4" fillId="0" borderId="53" xfId="0" applyFont="1" applyBorder="1"/>
    <xf numFmtId="0" fontId="5" fillId="79" borderId="42" xfId="0" applyFont="1" applyFill="1" applyBorder="1" applyAlignment="1">
      <alignment horizontal="center"/>
    </xf>
    <xf numFmtId="0" fontId="19" fillId="79" borderId="58" xfId="0" applyFont="1" applyFill="1" applyBorder="1"/>
    <xf numFmtId="0" fontId="0" fillId="82" borderId="36" xfId="0" applyFill="1" applyBorder="1" applyAlignment="1" applyProtection="1">
      <alignment horizontal="center"/>
      <protection locked="0"/>
    </xf>
    <xf numFmtId="0" fontId="0" fillId="0" borderId="36" xfId="0" applyBorder="1" applyAlignment="1">
      <alignment horizontal="center"/>
    </xf>
    <xf numFmtId="0" fontId="0" fillId="0" borderId="56" xfId="0" applyBorder="1" applyAlignment="1">
      <alignment horizontal="center"/>
    </xf>
    <xf numFmtId="0" fontId="4" fillId="0" borderId="42" xfId="0" applyFont="1" applyBorder="1" applyAlignment="1">
      <alignment horizontal="center"/>
    </xf>
    <xf numFmtId="0" fontId="4" fillId="0" borderId="59" xfId="0" applyFont="1" applyBorder="1" applyAlignment="1">
      <alignment horizontal="center"/>
    </xf>
    <xf numFmtId="0" fontId="0" fillId="3" borderId="38" xfId="0" applyFill="1" applyBorder="1" applyAlignment="1">
      <alignment horizontal="center"/>
    </xf>
    <xf numFmtId="0" fontId="0" fillId="3" borderId="39" xfId="0" applyFill="1" applyBorder="1" applyAlignment="1">
      <alignment horizontal="center"/>
    </xf>
    <xf numFmtId="0" fontId="0" fillId="82" borderId="39" xfId="0" applyFill="1" applyBorder="1" applyAlignment="1" applyProtection="1">
      <alignment horizontal="center"/>
      <protection locked="0"/>
    </xf>
    <xf numFmtId="0" fontId="0" fillId="3" borderId="33" xfId="0" applyFill="1" applyBorder="1" applyAlignment="1">
      <alignment horizontal="center"/>
    </xf>
    <xf numFmtId="0" fontId="0" fillId="3" borderId="34" xfId="0" applyFill="1" applyBorder="1" applyAlignment="1">
      <alignment horizontal="center"/>
    </xf>
    <xf numFmtId="0" fontId="0" fillId="82" borderId="35" xfId="0" applyFill="1" applyBorder="1" applyAlignment="1" applyProtection="1">
      <alignment horizontal="center"/>
      <protection locked="0"/>
    </xf>
    <xf numFmtId="0" fontId="0" fillId="3" borderId="35" xfId="0" applyFill="1" applyBorder="1" applyAlignment="1">
      <alignment horizontal="center"/>
    </xf>
    <xf numFmtId="0" fontId="0" fillId="3" borderId="36" xfId="0" applyFill="1" applyBorder="1" applyAlignment="1">
      <alignment horizontal="center"/>
    </xf>
    <xf numFmtId="0" fontId="0" fillId="82" borderId="37" xfId="0" applyFill="1" applyBorder="1" applyAlignment="1" applyProtection="1">
      <alignment horizontal="center"/>
      <protection locked="0"/>
    </xf>
    <xf numFmtId="0" fontId="0" fillId="82" borderId="32" xfId="0" applyFill="1" applyBorder="1" applyAlignment="1" applyProtection="1">
      <alignment horizontal="center"/>
      <protection locked="0"/>
    </xf>
    <xf numFmtId="0" fontId="0" fillId="82" borderId="40" xfId="0" applyFill="1" applyBorder="1" applyAlignment="1" applyProtection="1">
      <alignment horizontal="center"/>
      <protection locked="0"/>
    </xf>
    <xf numFmtId="0" fontId="0" fillId="82" borderId="0" xfId="0" applyFill="1" applyProtection="1">
      <protection locked="0"/>
    </xf>
    <xf numFmtId="3" fontId="54" fillId="0" borderId="4" xfId="0" applyNumberFormat="1" applyFont="1" applyBorder="1" applyAlignment="1">
      <alignment horizontal="left"/>
    </xf>
    <xf numFmtId="0" fontId="56" fillId="0" borderId="4" xfId="0" applyFont="1" applyBorder="1" applyAlignment="1">
      <alignment horizontal="center" textRotation="90"/>
    </xf>
    <xf numFmtId="3" fontId="54" fillId="0" borderId="0" xfId="0" applyNumberFormat="1" applyFont="1" applyAlignment="1">
      <alignment horizontal="center"/>
    </xf>
    <xf numFmtId="3" fontId="54" fillId="0" borderId="4" xfId="0" applyNumberFormat="1" applyFont="1" applyBorder="1" applyAlignment="1">
      <alignment horizontal="center"/>
    </xf>
    <xf numFmtId="0" fontId="54" fillId="3" borderId="25" xfId="0" applyFont="1" applyFill="1" applyBorder="1" applyAlignment="1">
      <alignment horizontal="center"/>
    </xf>
    <xf numFmtId="0" fontId="56" fillId="0" borderId="4" xfId="0" applyFont="1" applyBorder="1" applyAlignment="1">
      <alignment horizontal="left"/>
    </xf>
    <xf numFmtId="3" fontId="56" fillId="0" borderId="4" xfId="0" applyNumberFormat="1" applyFont="1" applyBorder="1" applyAlignment="1">
      <alignment horizontal="center" textRotation="90"/>
    </xf>
    <xf numFmtId="0" fontId="56" fillId="0" borderId="0" xfId="0" applyFont="1" applyAlignment="1">
      <alignment horizontal="left"/>
    </xf>
    <xf numFmtId="0" fontId="56" fillId="0" borderId="43" xfId="0" applyFont="1" applyBorder="1" applyAlignment="1">
      <alignment horizontal="left"/>
    </xf>
    <xf numFmtId="0" fontId="56" fillId="0" borderId="0" xfId="0" applyFont="1" applyAlignment="1">
      <alignment horizontal="center"/>
    </xf>
    <xf numFmtId="3" fontId="56" fillId="0" borderId="43" xfId="0" applyNumberFormat="1" applyFont="1" applyBorder="1" applyAlignment="1">
      <alignment horizontal="center"/>
    </xf>
    <xf numFmtId="0" fontId="56" fillId="0" borderId="43" xfId="0" applyFont="1" applyBorder="1" applyAlignment="1">
      <alignment horizontal="center"/>
    </xf>
    <xf numFmtId="3" fontId="56" fillId="0" borderId="0" xfId="0" applyNumberFormat="1" applyFont="1" applyAlignment="1">
      <alignment horizontal="center"/>
    </xf>
    <xf numFmtId="0" fontId="56" fillId="0" borderId="4" xfId="0" applyFont="1" applyBorder="1" applyAlignment="1">
      <alignment horizontal="center"/>
    </xf>
    <xf numFmtId="0" fontId="0" fillId="3" borderId="46" xfId="0" applyFill="1" applyBorder="1" applyAlignment="1">
      <alignment horizontal="right"/>
    </xf>
    <xf numFmtId="0" fontId="0" fillId="3" borderId="46" xfId="0" applyFill="1" applyBorder="1"/>
    <xf numFmtId="165" fontId="0" fillId="3" borderId="46" xfId="0" applyNumberFormat="1" applyFill="1" applyBorder="1"/>
    <xf numFmtId="3" fontId="0" fillId="3" borderId="47" xfId="0" applyNumberFormat="1" applyFill="1" applyBorder="1"/>
    <xf numFmtId="0" fontId="0" fillId="3" borderId="0" xfId="0" applyFill="1" applyAlignment="1">
      <alignment horizontal="right"/>
    </xf>
    <xf numFmtId="165" fontId="0" fillId="3" borderId="0" xfId="0" applyNumberFormat="1" applyFill="1"/>
    <xf numFmtId="3" fontId="0" fillId="3" borderId="49" xfId="0" applyNumberFormat="1" applyFill="1" applyBorder="1"/>
    <xf numFmtId="0" fontId="0" fillId="3" borderId="4" xfId="0" applyFill="1" applyBorder="1" applyAlignment="1">
      <alignment horizontal="right"/>
    </xf>
    <xf numFmtId="165" fontId="0" fillId="3" borderId="4" xfId="0" applyNumberFormat="1" applyFill="1" applyBorder="1"/>
    <xf numFmtId="3" fontId="0" fillId="3" borderId="51" xfId="0" applyNumberFormat="1" applyFill="1" applyBorder="1"/>
    <xf numFmtId="0" fontId="54" fillId="83" borderId="25" xfId="0" applyFont="1" applyFill="1" applyBorder="1" applyAlignment="1">
      <alignment horizontal="center"/>
    </xf>
    <xf numFmtId="0" fontId="54" fillId="83" borderId="52" xfId="0" applyFont="1" applyFill="1" applyBorder="1" applyAlignment="1">
      <alignment horizontal="center"/>
    </xf>
    <xf numFmtId="0" fontId="54" fillId="83" borderId="53" xfId="0" applyFont="1" applyFill="1" applyBorder="1" applyAlignment="1">
      <alignment horizontal="center"/>
    </xf>
    <xf numFmtId="0" fontId="57" fillId="0" borderId="0" xfId="0" applyFont="1"/>
    <xf numFmtId="0" fontId="0" fillId="83" borderId="61" xfId="0" applyFill="1" applyBorder="1"/>
    <xf numFmtId="0" fontId="0" fillId="83" borderId="62" xfId="0" applyFill="1" applyBorder="1"/>
    <xf numFmtId="0" fontId="0" fillId="83" borderId="30" xfId="0" applyFill="1" applyBorder="1"/>
    <xf numFmtId="0" fontId="0" fillId="83" borderId="63" xfId="0" applyFill="1" applyBorder="1"/>
    <xf numFmtId="0" fontId="0" fillId="83" borderId="27" xfId="0" applyFill="1" applyBorder="1" applyAlignment="1">
      <alignment horizontal="right"/>
    </xf>
    <xf numFmtId="0" fontId="0" fillId="83" borderId="60" xfId="0" applyFill="1" applyBorder="1" applyAlignment="1">
      <alignment horizontal="right"/>
    </xf>
    <xf numFmtId="0" fontId="0" fillId="83" borderId="26" xfId="0" applyFill="1" applyBorder="1" applyAlignment="1">
      <alignment horizontal="center"/>
    </xf>
    <xf numFmtId="0" fontId="0" fillId="83" borderId="64" xfId="0" quotePrefix="1" applyFill="1" applyBorder="1" applyAlignment="1">
      <alignment horizontal="center"/>
    </xf>
    <xf numFmtId="0" fontId="0" fillId="83" borderId="3" xfId="0" quotePrefix="1" applyFill="1" applyBorder="1" applyAlignment="1">
      <alignment horizontal="center"/>
    </xf>
    <xf numFmtId="0" fontId="54" fillId="0" borderId="23" xfId="0" applyFont="1" applyBorder="1" applyAlignment="1">
      <alignment horizontal="center"/>
    </xf>
    <xf numFmtId="0" fontId="54" fillId="0" borderId="23" xfId="0" applyFont="1" applyBorder="1"/>
    <xf numFmtId="0" fontId="54" fillId="0" borderId="23" xfId="0" applyFont="1" applyBorder="1" applyAlignment="1">
      <alignment horizontal="left"/>
    </xf>
    <xf numFmtId="3" fontId="54" fillId="0" borderId="23" xfId="0" applyNumberFormat="1" applyFont="1" applyBorder="1" applyAlignment="1">
      <alignment horizontal="left"/>
    </xf>
    <xf numFmtId="3" fontId="54" fillId="0" borderId="23" xfId="0" applyNumberFormat="1" applyFont="1" applyBorder="1"/>
    <xf numFmtId="0" fontId="0" fillId="82" borderId="36" xfId="0" applyFill="1" applyBorder="1" applyAlignment="1" applyProtection="1">
      <alignment horizontal="left"/>
      <protection locked="0"/>
    </xf>
    <xf numFmtId="0" fontId="0" fillId="82" borderId="57" xfId="0" applyFill="1" applyBorder="1" applyAlignment="1" applyProtection="1">
      <alignment horizontal="left"/>
      <protection locked="0"/>
    </xf>
    <xf numFmtId="0" fontId="1" fillId="79" borderId="1" xfId="0" applyFont="1" applyFill="1" applyBorder="1" applyAlignment="1">
      <alignment horizontal="center"/>
    </xf>
    <xf numFmtId="0" fontId="0" fillId="84" borderId="65" xfId="0" applyFill="1" applyBorder="1" applyAlignment="1">
      <alignment horizontal="left"/>
    </xf>
    <xf numFmtId="0" fontId="0" fillId="84" borderId="66" xfId="0" applyFill="1" applyBorder="1"/>
    <xf numFmtId="0" fontId="0" fillId="84" borderId="2" xfId="0" applyFill="1" applyBorder="1" applyAlignment="1">
      <alignment horizontal="center"/>
    </xf>
    <xf numFmtId="3" fontId="0" fillId="0" borderId="0" xfId="0" applyNumberFormat="1"/>
    <xf numFmtId="0" fontId="0" fillId="3" borderId="67" xfId="0" applyFill="1" applyBorder="1"/>
    <xf numFmtId="0" fontId="0" fillId="3" borderId="68" xfId="0" applyFill="1" applyBorder="1"/>
    <xf numFmtId="0" fontId="0" fillId="3" borderId="60" xfId="0" applyFill="1" applyBorder="1"/>
    <xf numFmtId="0" fontId="0" fillId="3" borderId="69" xfId="0" applyFill="1" applyBorder="1"/>
    <xf numFmtId="0" fontId="0" fillId="3" borderId="70" xfId="0" applyFill="1" applyBorder="1"/>
    <xf numFmtId="0" fontId="0" fillId="81" borderId="45" xfId="0" applyFill="1" applyBorder="1" applyAlignment="1">
      <alignment horizontal="center"/>
    </xf>
    <xf numFmtId="0" fontId="0" fillId="3" borderId="65" xfId="0" applyFill="1" applyBorder="1" applyAlignment="1">
      <alignment horizontal="center"/>
    </xf>
    <xf numFmtId="0" fontId="0" fillId="3" borderId="66" xfId="0" applyFill="1" applyBorder="1" applyAlignment="1">
      <alignment horizontal="center"/>
    </xf>
    <xf numFmtId="0" fontId="0" fillId="3" borderId="2" xfId="0" applyFill="1" applyBorder="1" applyAlignment="1">
      <alignment horizontal="center"/>
    </xf>
    <xf numFmtId="0" fontId="0" fillId="3" borderId="26" xfId="0" applyFill="1" applyBorder="1"/>
    <xf numFmtId="0" fontId="0" fillId="3" borderId="3" xfId="0" applyFill="1" applyBorder="1"/>
    <xf numFmtId="0" fontId="0" fillId="82" borderId="32" xfId="0" applyFill="1" applyBorder="1" applyAlignment="1" applyProtection="1">
      <alignment horizontal="left"/>
      <protection locked="0"/>
    </xf>
    <xf numFmtId="3" fontId="54" fillId="0" borderId="4" xfId="0" applyNumberFormat="1" applyFont="1" applyBorder="1" applyAlignment="1">
      <alignment horizontal="right"/>
    </xf>
    <xf numFmtId="0" fontId="54" fillId="3" borderId="0" xfId="0" applyFont="1" applyFill="1"/>
    <xf numFmtId="0" fontId="0" fillId="80" borderId="54" xfId="0" applyFill="1" applyBorder="1"/>
    <xf numFmtId="0" fontId="58" fillId="0" borderId="26" xfId="0" applyFont="1" applyBorder="1"/>
    <xf numFmtId="0" fontId="58" fillId="0" borderId="64" xfId="0" applyFont="1" applyBorder="1"/>
    <xf numFmtId="0" fontId="58" fillId="0" borderId="3" xfId="0" applyFont="1" applyBorder="1"/>
    <xf numFmtId="165" fontId="0" fillId="82" borderId="32" xfId="1412" applyNumberFormat="1" applyFont="1" applyFill="1" applyBorder="1" applyAlignment="1" applyProtection="1">
      <alignment horizontal="center" vertical="center" wrapText="1"/>
      <protection locked="0"/>
    </xf>
    <xf numFmtId="0" fontId="59" fillId="82" borderId="36" xfId="0" applyFont="1" applyFill="1" applyBorder="1" applyProtection="1">
      <protection locked="0"/>
    </xf>
    <xf numFmtId="165" fontId="7" fillId="82" borderId="24" xfId="1412" applyNumberFormat="1" applyFont="1" applyFill="1" applyBorder="1" applyAlignment="1" applyProtection="1">
      <alignment horizontal="right" vertical="center" wrapText="1"/>
      <protection locked="0"/>
    </xf>
    <xf numFmtId="0" fontId="60" fillId="82" borderId="24" xfId="0" applyFont="1" applyFill="1" applyBorder="1" applyProtection="1">
      <protection locked="0"/>
    </xf>
    <xf numFmtId="0" fontId="0" fillId="82" borderId="24" xfId="0" applyFill="1" applyBorder="1" applyProtection="1">
      <protection locked="0"/>
    </xf>
    <xf numFmtId="0" fontId="0" fillId="82" borderId="31" xfId="0" applyFill="1" applyBorder="1" applyProtection="1">
      <protection locked="0"/>
    </xf>
    <xf numFmtId="0" fontId="4" fillId="0" borderId="58" xfId="0" applyFont="1" applyBorder="1"/>
    <xf numFmtId="0" fontId="0" fillId="79" borderId="28" xfId="0" applyFill="1" applyBorder="1" applyAlignment="1">
      <alignment horizontal="center"/>
    </xf>
    <xf numFmtId="0" fontId="0" fillId="79" borderId="34" xfId="0" applyFill="1" applyBorder="1" applyAlignment="1">
      <alignment horizontal="center"/>
    </xf>
    <xf numFmtId="0" fontId="0" fillId="0" borderId="24" xfId="0" applyBorder="1" applyAlignment="1">
      <alignment horizontal="center"/>
    </xf>
    <xf numFmtId="0" fontId="0" fillId="0" borderId="36" xfId="0" applyBorder="1" applyAlignment="1">
      <alignment horizontal="center"/>
    </xf>
    <xf numFmtId="0" fontId="0" fillId="82" borderId="24" xfId="0" applyFill="1" applyBorder="1" applyAlignment="1" applyProtection="1">
      <alignment horizontal="left"/>
      <protection locked="0"/>
    </xf>
    <xf numFmtId="0" fontId="0" fillId="82" borderId="36" xfId="0" applyFill="1" applyBorder="1" applyAlignment="1" applyProtection="1">
      <alignment horizontal="left"/>
      <protection locked="0"/>
    </xf>
    <xf numFmtId="3" fontId="0" fillId="82" borderId="31" xfId="0" applyNumberFormat="1" applyFill="1" applyBorder="1" applyAlignment="1" applyProtection="1">
      <alignment horizontal="left"/>
      <protection locked="0"/>
    </xf>
    <xf numFmtId="3" fontId="0" fillId="82" borderId="32" xfId="0" applyNumberFormat="1" applyFill="1" applyBorder="1" applyAlignment="1" applyProtection="1">
      <alignment horizontal="left"/>
      <protection locked="0"/>
    </xf>
    <xf numFmtId="0" fontId="0" fillId="82" borderId="53" xfId="0" applyFill="1" applyBorder="1" applyProtection="1">
      <protection locked="0"/>
    </xf>
    <xf numFmtId="0" fontId="19" fillId="79" borderId="27" xfId="0" applyFont="1" applyFill="1" applyBorder="1" applyAlignment="1">
      <alignment horizontal="center" vertical="center"/>
    </xf>
    <xf numFmtId="0" fontId="19" fillId="79" borderId="30" xfId="0" applyFont="1" applyFill="1" applyBorder="1" applyAlignment="1">
      <alignment horizontal="center" vertical="center"/>
    </xf>
    <xf numFmtId="0" fontId="19" fillId="79" borderId="29" xfId="0" applyFont="1" applyFill="1" applyBorder="1" applyAlignment="1">
      <alignment horizontal="center" wrapText="1"/>
    </xf>
    <xf numFmtId="0" fontId="19" fillId="79" borderId="41" xfId="0" applyFont="1" applyFill="1" applyBorder="1" applyAlignment="1">
      <alignment horizontal="center" wrapText="1"/>
    </xf>
    <xf numFmtId="2" fontId="19" fillId="79" borderId="26" xfId="0" applyNumberFormat="1" applyFont="1" applyFill="1" applyBorder="1" applyAlignment="1">
      <alignment horizontal="left" wrapText="1"/>
    </xf>
    <xf numFmtId="2" fontId="19" fillId="79" borderId="3" xfId="0" applyNumberFormat="1" applyFont="1" applyFill="1" applyBorder="1" applyAlignment="1">
      <alignment horizontal="left" wrapText="1"/>
    </xf>
    <xf numFmtId="0" fontId="19" fillId="79" borderId="26" xfId="0" applyFont="1" applyFill="1" applyBorder="1" applyAlignment="1">
      <alignment horizontal="center"/>
    </xf>
    <xf numFmtId="0" fontId="19" fillId="79" borderId="3" xfId="0" applyFont="1" applyFill="1" applyBorder="1" applyAlignment="1">
      <alignment horizontal="center"/>
    </xf>
    <xf numFmtId="0" fontId="19" fillId="79" borderId="26" xfId="0" applyFont="1" applyFill="1" applyBorder="1" applyAlignment="1">
      <alignment horizontal="center" wrapText="1"/>
    </xf>
    <xf numFmtId="0" fontId="19" fillId="79" borderId="3" xfId="0" applyFont="1" applyFill="1" applyBorder="1" applyAlignment="1">
      <alignment horizontal="center" wrapText="1"/>
    </xf>
    <xf numFmtId="0" fontId="4" fillId="0" borderId="0" xfId="0" applyFont="1" applyAlignment="1">
      <alignment horizontal="left"/>
    </xf>
    <xf numFmtId="0" fontId="0" fillId="82" borderId="0" xfId="0" applyFill="1" applyAlignment="1" applyProtection="1">
      <alignment horizontal="left" vertical="top" wrapText="1"/>
      <protection locked="0"/>
    </xf>
    <xf numFmtId="0" fontId="4" fillId="0" borderId="0" xfId="0" applyFont="1" applyAlignment="1">
      <alignment horizontal="left" wrapText="1"/>
    </xf>
    <xf numFmtId="0" fontId="61" fillId="82" borderId="0" xfId="1413" applyFill="1" applyAlignment="1" applyProtection="1">
      <alignment horizontal="left" vertical="top" wrapText="1"/>
      <protection locked="0"/>
    </xf>
    <xf numFmtId="0" fontId="0" fillId="82" borderId="0" xfId="0" applyFill="1" applyAlignment="1" applyProtection="1">
      <alignment horizontal="left" vertical="top"/>
      <protection locked="0"/>
    </xf>
    <xf numFmtId="0" fontId="55" fillId="0" borderId="43" xfId="0" applyFont="1" applyBorder="1" applyAlignment="1">
      <alignment horizontal="center"/>
    </xf>
    <xf numFmtId="0" fontId="56" fillId="0" borderId="0" xfId="0" applyFont="1" applyAlignment="1">
      <alignment horizontal="center"/>
    </xf>
    <xf numFmtId="0" fontId="55" fillId="0" borderId="0" xfId="0" applyFont="1" applyAlignment="1">
      <alignment horizontal="center"/>
    </xf>
  </cellXfs>
  <cellStyles count="1414">
    <cellStyle name="20% - Accent1" xfId="19" builtinId="30" customBuiltin="1"/>
    <cellStyle name="20% - Accent1 2" xfId="44" xr:uid="{00000000-0005-0000-0000-000001000000}"/>
    <cellStyle name="20% - Accent1 2 2" xfId="45" xr:uid="{00000000-0005-0000-0000-000002000000}"/>
    <cellStyle name="20% - Accent1 2 2 2" xfId="875" xr:uid="{00000000-0005-0000-0000-000003000000}"/>
    <cellStyle name="20% - Accent1 2 2 3" xfId="876" xr:uid="{00000000-0005-0000-0000-000004000000}"/>
    <cellStyle name="20% - Accent1 2 2 4" xfId="874" xr:uid="{00000000-0005-0000-0000-000005000000}"/>
    <cellStyle name="20% - Accent1 2 3" xfId="46" xr:uid="{00000000-0005-0000-0000-000006000000}"/>
    <cellStyle name="20% - Accent1 2 3 2" xfId="878" xr:uid="{00000000-0005-0000-0000-000007000000}"/>
    <cellStyle name="20% - Accent1 2 3 3" xfId="879" xr:uid="{00000000-0005-0000-0000-000008000000}"/>
    <cellStyle name="20% - Accent1 2 3 4" xfId="877" xr:uid="{00000000-0005-0000-0000-000009000000}"/>
    <cellStyle name="20% - Accent1 2 4" xfId="880" xr:uid="{00000000-0005-0000-0000-00000A000000}"/>
    <cellStyle name="20% - Accent1 2 5" xfId="881" xr:uid="{00000000-0005-0000-0000-00000B000000}"/>
    <cellStyle name="20% - Accent1 2 6" xfId="873" xr:uid="{00000000-0005-0000-0000-00000C000000}"/>
    <cellStyle name="20% - Accent1 3" xfId="47" xr:uid="{00000000-0005-0000-0000-00000D000000}"/>
    <cellStyle name="20% - Accent1 3 2" xfId="48" xr:uid="{00000000-0005-0000-0000-00000E000000}"/>
    <cellStyle name="20% - Accent1 3 2 2" xfId="884" xr:uid="{00000000-0005-0000-0000-00000F000000}"/>
    <cellStyle name="20% - Accent1 3 2 3" xfId="885" xr:uid="{00000000-0005-0000-0000-000010000000}"/>
    <cellStyle name="20% - Accent1 3 2 4" xfId="883" xr:uid="{00000000-0005-0000-0000-000011000000}"/>
    <cellStyle name="20% - Accent1 3 3" xfId="49" xr:uid="{00000000-0005-0000-0000-000012000000}"/>
    <cellStyle name="20% - Accent1 3 3 2" xfId="887" xr:uid="{00000000-0005-0000-0000-000013000000}"/>
    <cellStyle name="20% - Accent1 3 3 3" xfId="886" xr:uid="{00000000-0005-0000-0000-000014000000}"/>
    <cellStyle name="20% - Accent1 3 4" xfId="888" xr:uid="{00000000-0005-0000-0000-000015000000}"/>
    <cellStyle name="20% - Accent1 3 5" xfId="882" xr:uid="{00000000-0005-0000-0000-000016000000}"/>
    <cellStyle name="20% - Accent1 4" xfId="50" xr:uid="{00000000-0005-0000-0000-000017000000}"/>
    <cellStyle name="20% - Accent1 4 2" xfId="51" xr:uid="{00000000-0005-0000-0000-000018000000}"/>
    <cellStyle name="20% - Accent1 4 3" xfId="52" xr:uid="{00000000-0005-0000-0000-000019000000}"/>
    <cellStyle name="20% - Accent1 5" xfId="858" xr:uid="{00000000-0005-0000-0000-00001A000000}"/>
    <cellStyle name="20% - Accent2" xfId="23" builtinId="34" customBuiltin="1"/>
    <cellStyle name="20% - Accent2 2" xfId="53" xr:uid="{00000000-0005-0000-0000-00001C000000}"/>
    <cellStyle name="20% - Accent2 2 2" xfId="54" xr:uid="{00000000-0005-0000-0000-00001D000000}"/>
    <cellStyle name="20% - Accent2 2 2 2" xfId="891" xr:uid="{00000000-0005-0000-0000-00001E000000}"/>
    <cellStyle name="20% - Accent2 2 2 3" xfId="892" xr:uid="{00000000-0005-0000-0000-00001F000000}"/>
    <cellStyle name="20% - Accent2 2 2 4" xfId="890" xr:uid="{00000000-0005-0000-0000-000020000000}"/>
    <cellStyle name="20% - Accent2 2 3" xfId="55" xr:uid="{00000000-0005-0000-0000-000021000000}"/>
    <cellStyle name="20% - Accent2 2 3 2" xfId="894" xr:uid="{00000000-0005-0000-0000-000022000000}"/>
    <cellStyle name="20% - Accent2 2 3 3" xfId="895" xr:uid="{00000000-0005-0000-0000-000023000000}"/>
    <cellStyle name="20% - Accent2 2 3 4" xfId="893" xr:uid="{00000000-0005-0000-0000-000024000000}"/>
    <cellStyle name="20% - Accent2 2 4" xfId="896" xr:uid="{00000000-0005-0000-0000-000025000000}"/>
    <cellStyle name="20% - Accent2 2 5" xfId="897" xr:uid="{00000000-0005-0000-0000-000026000000}"/>
    <cellStyle name="20% - Accent2 2 6" xfId="889" xr:uid="{00000000-0005-0000-0000-000027000000}"/>
    <cellStyle name="20% - Accent2 3" xfId="56" xr:uid="{00000000-0005-0000-0000-000028000000}"/>
    <cellStyle name="20% - Accent2 3 2" xfId="57" xr:uid="{00000000-0005-0000-0000-000029000000}"/>
    <cellStyle name="20% - Accent2 3 2 2" xfId="900" xr:uid="{00000000-0005-0000-0000-00002A000000}"/>
    <cellStyle name="20% - Accent2 3 2 3" xfId="901" xr:uid="{00000000-0005-0000-0000-00002B000000}"/>
    <cellStyle name="20% - Accent2 3 2 4" xfId="899" xr:uid="{00000000-0005-0000-0000-00002C000000}"/>
    <cellStyle name="20% - Accent2 3 3" xfId="58" xr:uid="{00000000-0005-0000-0000-00002D000000}"/>
    <cellStyle name="20% - Accent2 3 3 2" xfId="903" xr:uid="{00000000-0005-0000-0000-00002E000000}"/>
    <cellStyle name="20% - Accent2 3 3 3" xfId="902" xr:uid="{00000000-0005-0000-0000-00002F000000}"/>
    <cellStyle name="20% - Accent2 3 4" xfId="904" xr:uid="{00000000-0005-0000-0000-000030000000}"/>
    <cellStyle name="20% - Accent2 3 5" xfId="898" xr:uid="{00000000-0005-0000-0000-000031000000}"/>
    <cellStyle name="20% - Accent2 4" xfId="59" xr:uid="{00000000-0005-0000-0000-000032000000}"/>
    <cellStyle name="20% - Accent2 4 2" xfId="60" xr:uid="{00000000-0005-0000-0000-000033000000}"/>
    <cellStyle name="20% - Accent2 4 3" xfId="61" xr:uid="{00000000-0005-0000-0000-000034000000}"/>
    <cellStyle name="20% - Accent2 5" xfId="857" xr:uid="{00000000-0005-0000-0000-000035000000}"/>
    <cellStyle name="20% - Accent3" xfId="27" builtinId="38" customBuiltin="1"/>
    <cellStyle name="20% - Accent3 2" xfId="62" xr:uid="{00000000-0005-0000-0000-000037000000}"/>
    <cellStyle name="20% - Accent3 2 2" xfId="63" xr:uid="{00000000-0005-0000-0000-000038000000}"/>
    <cellStyle name="20% - Accent3 2 2 2" xfId="907" xr:uid="{00000000-0005-0000-0000-000039000000}"/>
    <cellStyle name="20% - Accent3 2 2 3" xfId="908" xr:uid="{00000000-0005-0000-0000-00003A000000}"/>
    <cellStyle name="20% - Accent3 2 2 4" xfId="906" xr:uid="{00000000-0005-0000-0000-00003B000000}"/>
    <cellStyle name="20% - Accent3 2 3" xfId="64" xr:uid="{00000000-0005-0000-0000-00003C000000}"/>
    <cellStyle name="20% - Accent3 2 3 2" xfId="910" xr:uid="{00000000-0005-0000-0000-00003D000000}"/>
    <cellStyle name="20% - Accent3 2 3 3" xfId="911" xr:uid="{00000000-0005-0000-0000-00003E000000}"/>
    <cellStyle name="20% - Accent3 2 3 4" xfId="909" xr:uid="{00000000-0005-0000-0000-00003F000000}"/>
    <cellStyle name="20% - Accent3 2 4" xfId="912" xr:uid="{00000000-0005-0000-0000-000040000000}"/>
    <cellStyle name="20% - Accent3 2 5" xfId="913" xr:uid="{00000000-0005-0000-0000-000041000000}"/>
    <cellStyle name="20% - Accent3 2 6" xfId="905" xr:uid="{00000000-0005-0000-0000-000042000000}"/>
    <cellStyle name="20% - Accent3 3" xfId="65" xr:uid="{00000000-0005-0000-0000-000043000000}"/>
    <cellStyle name="20% - Accent3 3 2" xfId="66" xr:uid="{00000000-0005-0000-0000-000044000000}"/>
    <cellStyle name="20% - Accent3 3 2 2" xfId="916" xr:uid="{00000000-0005-0000-0000-000045000000}"/>
    <cellStyle name="20% - Accent3 3 2 3" xfId="917" xr:uid="{00000000-0005-0000-0000-000046000000}"/>
    <cellStyle name="20% - Accent3 3 2 4" xfId="915" xr:uid="{00000000-0005-0000-0000-000047000000}"/>
    <cellStyle name="20% - Accent3 3 3" xfId="67" xr:uid="{00000000-0005-0000-0000-000048000000}"/>
    <cellStyle name="20% - Accent3 3 3 2" xfId="919" xr:uid="{00000000-0005-0000-0000-000049000000}"/>
    <cellStyle name="20% - Accent3 3 3 3" xfId="918" xr:uid="{00000000-0005-0000-0000-00004A000000}"/>
    <cellStyle name="20% - Accent3 3 4" xfId="920" xr:uid="{00000000-0005-0000-0000-00004B000000}"/>
    <cellStyle name="20% - Accent3 3 5" xfId="914" xr:uid="{00000000-0005-0000-0000-00004C000000}"/>
    <cellStyle name="20% - Accent3 4" xfId="68" xr:uid="{00000000-0005-0000-0000-00004D000000}"/>
    <cellStyle name="20% - Accent3 4 2" xfId="69" xr:uid="{00000000-0005-0000-0000-00004E000000}"/>
    <cellStyle name="20% - Accent3 4 3" xfId="70" xr:uid="{00000000-0005-0000-0000-00004F000000}"/>
    <cellStyle name="20% - Accent3 5" xfId="856" xr:uid="{00000000-0005-0000-0000-000050000000}"/>
    <cellStyle name="20% - Accent4" xfId="31" builtinId="42" customBuiltin="1"/>
    <cellStyle name="20% - Accent4 2" xfId="71" xr:uid="{00000000-0005-0000-0000-000052000000}"/>
    <cellStyle name="20% - Accent4 2 2" xfId="72" xr:uid="{00000000-0005-0000-0000-000053000000}"/>
    <cellStyle name="20% - Accent4 2 2 2" xfId="923" xr:uid="{00000000-0005-0000-0000-000054000000}"/>
    <cellStyle name="20% - Accent4 2 2 3" xfId="924" xr:uid="{00000000-0005-0000-0000-000055000000}"/>
    <cellStyle name="20% - Accent4 2 2 4" xfId="922" xr:uid="{00000000-0005-0000-0000-000056000000}"/>
    <cellStyle name="20% - Accent4 2 3" xfId="73" xr:uid="{00000000-0005-0000-0000-000057000000}"/>
    <cellStyle name="20% - Accent4 2 3 2" xfId="926" xr:uid="{00000000-0005-0000-0000-000058000000}"/>
    <cellStyle name="20% - Accent4 2 3 3" xfId="927" xr:uid="{00000000-0005-0000-0000-000059000000}"/>
    <cellStyle name="20% - Accent4 2 3 4" xfId="925" xr:uid="{00000000-0005-0000-0000-00005A000000}"/>
    <cellStyle name="20% - Accent4 2 4" xfId="928" xr:uid="{00000000-0005-0000-0000-00005B000000}"/>
    <cellStyle name="20% - Accent4 2 5" xfId="929" xr:uid="{00000000-0005-0000-0000-00005C000000}"/>
    <cellStyle name="20% - Accent4 2 6" xfId="921" xr:uid="{00000000-0005-0000-0000-00005D000000}"/>
    <cellStyle name="20% - Accent4 3" xfId="74" xr:uid="{00000000-0005-0000-0000-00005E000000}"/>
    <cellStyle name="20% - Accent4 3 2" xfId="75" xr:uid="{00000000-0005-0000-0000-00005F000000}"/>
    <cellStyle name="20% - Accent4 3 2 2" xfId="932" xr:uid="{00000000-0005-0000-0000-000060000000}"/>
    <cellStyle name="20% - Accent4 3 2 3" xfId="933" xr:uid="{00000000-0005-0000-0000-000061000000}"/>
    <cellStyle name="20% - Accent4 3 2 4" xfId="931" xr:uid="{00000000-0005-0000-0000-000062000000}"/>
    <cellStyle name="20% - Accent4 3 3" xfId="76" xr:uid="{00000000-0005-0000-0000-000063000000}"/>
    <cellStyle name="20% - Accent4 3 3 2" xfId="935" xr:uid="{00000000-0005-0000-0000-000064000000}"/>
    <cellStyle name="20% - Accent4 3 3 3" xfId="934" xr:uid="{00000000-0005-0000-0000-000065000000}"/>
    <cellStyle name="20% - Accent4 3 4" xfId="936" xr:uid="{00000000-0005-0000-0000-000066000000}"/>
    <cellStyle name="20% - Accent4 3 5" xfId="930" xr:uid="{00000000-0005-0000-0000-000067000000}"/>
    <cellStyle name="20% - Accent4 4" xfId="77" xr:uid="{00000000-0005-0000-0000-000068000000}"/>
    <cellStyle name="20% - Accent4 4 2" xfId="78" xr:uid="{00000000-0005-0000-0000-000069000000}"/>
    <cellStyle name="20% - Accent4 4 3" xfId="79" xr:uid="{00000000-0005-0000-0000-00006A000000}"/>
    <cellStyle name="20% - Accent4 5" xfId="855" xr:uid="{00000000-0005-0000-0000-00006B000000}"/>
    <cellStyle name="20% - Accent5" xfId="35" builtinId="46" customBuiltin="1"/>
    <cellStyle name="20% - Accent5 2" xfId="80" xr:uid="{00000000-0005-0000-0000-00006D000000}"/>
    <cellStyle name="20% - Accent5 2 2" xfId="81" xr:uid="{00000000-0005-0000-0000-00006E000000}"/>
    <cellStyle name="20% - Accent5 2 2 2" xfId="939" xr:uid="{00000000-0005-0000-0000-00006F000000}"/>
    <cellStyle name="20% - Accent5 2 2 3" xfId="940" xr:uid="{00000000-0005-0000-0000-000070000000}"/>
    <cellStyle name="20% - Accent5 2 2 4" xfId="938" xr:uid="{00000000-0005-0000-0000-000071000000}"/>
    <cellStyle name="20% - Accent5 2 3" xfId="82" xr:uid="{00000000-0005-0000-0000-000072000000}"/>
    <cellStyle name="20% - Accent5 2 3 2" xfId="942" xr:uid="{00000000-0005-0000-0000-000073000000}"/>
    <cellStyle name="20% - Accent5 2 3 3" xfId="943" xr:uid="{00000000-0005-0000-0000-000074000000}"/>
    <cellStyle name="20% - Accent5 2 3 4" xfId="941" xr:uid="{00000000-0005-0000-0000-000075000000}"/>
    <cellStyle name="20% - Accent5 2 4" xfId="944" xr:uid="{00000000-0005-0000-0000-000076000000}"/>
    <cellStyle name="20% - Accent5 2 5" xfId="945" xr:uid="{00000000-0005-0000-0000-000077000000}"/>
    <cellStyle name="20% - Accent5 2 6" xfId="937" xr:uid="{00000000-0005-0000-0000-000078000000}"/>
    <cellStyle name="20% - Accent5 3" xfId="83" xr:uid="{00000000-0005-0000-0000-000079000000}"/>
    <cellStyle name="20% - Accent5 3 2" xfId="84" xr:uid="{00000000-0005-0000-0000-00007A000000}"/>
    <cellStyle name="20% - Accent5 3 2 2" xfId="948" xr:uid="{00000000-0005-0000-0000-00007B000000}"/>
    <cellStyle name="20% - Accent5 3 2 3" xfId="949" xr:uid="{00000000-0005-0000-0000-00007C000000}"/>
    <cellStyle name="20% - Accent5 3 2 4" xfId="947" xr:uid="{00000000-0005-0000-0000-00007D000000}"/>
    <cellStyle name="20% - Accent5 3 3" xfId="85" xr:uid="{00000000-0005-0000-0000-00007E000000}"/>
    <cellStyle name="20% - Accent5 3 3 2" xfId="951" xr:uid="{00000000-0005-0000-0000-00007F000000}"/>
    <cellStyle name="20% - Accent5 3 3 3" xfId="950" xr:uid="{00000000-0005-0000-0000-000080000000}"/>
    <cellStyle name="20% - Accent5 3 4" xfId="952" xr:uid="{00000000-0005-0000-0000-000081000000}"/>
    <cellStyle name="20% - Accent5 3 5" xfId="946" xr:uid="{00000000-0005-0000-0000-000082000000}"/>
    <cellStyle name="20% - Accent5 4" xfId="86" xr:uid="{00000000-0005-0000-0000-000083000000}"/>
    <cellStyle name="20% - Accent5 4 2" xfId="87" xr:uid="{00000000-0005-0000-0000-000084000000}"/>
    <cellStyle name="20% - Accent5 4 3" xfId="88" xr:uid="{00000000-0005-0000-0000-000085000000}"/>
    <cellStyle name="20% - Accent6" xfId="39" builtinId="50" customBuiltin="1"/>
    <cellStyle name="20% - Accent6 2" xfId="89" xr:uid="{00000000-0005-0000-0000-000087000000}"/>
    <cellStyle name="20% - Accent6 2 2" xfId="90" xr:uid="{00000000-0005-0000-0000-000088000000}"/>
    <cellStyle name="20% - Accent6 2 2 2" xfId="955" xr:uid="{00000000-0005-0000-0000-000089000000}"/>
    <cellStyle name="20% - Accent6 2 2 3" xfId="956" xr:uid="{00000000-0005-0000-0000-00008A000000}"/>
    <cellStyle name="20% - Accent6 2 2 4" xfId="954" xr:uid="{00000000-0005-0000-0000-00008B000000}"/>
    <cellStyle name="20% - Accent6 2 3" xfId="91" xr:uid="{00000000-0005-0000-0000-00008C000000}"/>
    <cellStyle name="20% - Accent6 2 3 2" xfId="958" xr:uid="{00000000-0005-0000-0000-00008D000000}"/>
    <cellStyle name="20% - Accent6 2 3 3" xfId="959" xr:uid="{00000000-0005-0000-0000-00008E000000}"/>
    <cellStyle name="20% - Accent6 2 3 4" xfId="957" xr:uid="{00000000-0005-0000-0000-00008F000000}"/>
    <cellStyle name="20% - Accent6 2 4" xfId="960" xr:uid="{00000000-0005-0000-0000-000090000000}"/>
    <cellStyle name="20% - Accent6 2 5" xfId="961" xr:uid="{00000000-0005-0000-0000-000091000000}"/>
    <cellStyle name="20% - Accent6 2 6" xfId="953" xr:uid="{00000000-0005-0000-0000-000092000000}"/>
    <cellStyle name="20% - Accent6 3" xfId="92" xr:uid="{00000000-0005-0000-0000-000093000000}"/>
    <cellStyle name="20% - Accent6 3 2" xfId="93" xr:uid="{00000000-0005-0000-0000-000094000000}"/>
    <cellStyle name="20% - Accent6 3 2 2" xfId="964" xr:uid="{00000000-0005-0000-0000-000095000000}"/>
    <cellStyle name="20% - Accent6 3 2 3" xfId="965" xr:uid="{00000000-0005-0000-0000-000096000000}"/>
    <cellStyle name="20% - Accent6 3 2 4" xfId="963" xr:uid="{00000000-0005-0000-0000-000097000000}"/>
    <cellStyle name="20% - Accent6 3 3" xfId="94" xr:uid="{00000000-0005-0000-0000-000098000000}"/>
    <cellStyle name="20% - Accent6 3 3 2" xfId="967" xr:uid="{00000000-0005-0000-0000-000099000000}"/>
    <cellStyle name="20% - Accent6 3 3 3" xfId="966" xr:uid="{00000000-0005-0000-0000-00009A000000}"/>
    <cellStyle name="20% - Accent6 3 4" xfId="968" xr:uid="{00000000-0005-0000-0000-00009B000000}"/>
    <cellStyle name="20% - Accent6 3 5" xfId="962" xr:uid="{00000000-0005-0000-0000-00009C000000}"/>
    <cellStyle name="20% - Accent6 4" xfId="95" xr:uid="{00000000-0005-0000-0000-00009D000000}"/>
    <cellStyle name="20% - Accent6 4 2" xfId="96" xr:uid="{00000000-0005-0000-0000-00009E000000}"/>
    <cellStyle name="20% - Accent6 4 3" xfId="97" xr:uid="{00000000-0005-0000-0000-00009F000000}"/>
    <cellStyle name="40% - Accent1" xfId="20" builtinId="31" customBuiltin="1"/>
    <cellStyle name="40% - Accent1 2" xfId="98" xr:uid="{00000000-0005-0000-0000-0000A1000000}"/>
    <cellStyle name="40% - Accent1 2 2" xfId="99" xr:uid="{00000000-0005-0000-0000-0000A2000000}"/>
    <cellStyle name="40% - Accent1 2 2 2" xfId="971" xr:uid="{00000000-0005-0000-0000-0000A3000000}"/>
    <cellStyle name="40% - Accent1 2 2 3" xfId="972" xr:uid="{00000000-0005-0000-0000-0000A4000000}"/>
    <cellStyle name="40% - Accent1 2 2 4" xfId="970" xr:uid="{00000000-0005-0000-0000-0000A5000000}"/>
    <cellStyle name="40% - Accent1 2 3" xfId="100" xr:uid="{00000000-0005-0000-0000-0000A6000000}"/>
    <cellStyle name="40% - Accent1 2 3 2" xfId="974" xr:uid="{00000000-0005-0000-0000-0000A7000000}"/>
    <cellStyle name="40% - Accent1 2 3 3" xfId="975" xr:uid="{00000000-0005-0000-0000-0000A8000000}"/>
    <cellStyle name="40% - Accent1 2 3 4" xfId="973" xr:uid="{00000000-0005-0000-0000-0000A9000000}"/>
    <cellStyle name="40% - Accent1 2 4" xfId="976" xr:uid="{00000000-0005-0000-0000-0000AA000000}"/>
    <cellStyle name="40% - Accent1 2 5" xfId="977" xr:uid="{00000000-0005-0000-0000-0000AB000000}"/>
    <cellStyle name="40% - Accent1 2 6" xfId="969" xr:uid="{00000000-0005-0000-0000-0000AC000000}"/>
    <cellStyle name="40% - Accent1 3" xfId="101" xr:uid="{00000000-0005-0000-0000-0000AD000000}"/>
    <cellStyle name="40% - Accent1 3 2" xfId="102" xr:uid="{00000000-0005-0000-0000-0000AE000000}"/>
    <cellStyle name="40% - Accent1 3 2 2" xfId="980" xr:uid="{00000000-0005-0000-0000-0000AF000000}"/>
    <cellStyle name="40% - Accent1 3 2 3" xfId="981" xr:uid="{00000000-0005-0000-0000-0000B0000000}"/>
    <cellStyle name="40% - Accent1 3 2 4" xfId="979" xr:uid="{00000000-0005-0000-0000-0000B1000000}"/>
    <cellStyle name="40% - Accent1 3 3" xfId="103" xr:uid="{00000000-0005-0000-0000-0000B2000000}"/>
    <cellStyle name="40% - Accent1 3 3 2" xfId="983" xr:uid="{00000000-0005-0000-0000-0000B3000000}"/>
    <cellStyle name="40% - Accent1 3 3 3" xfId="982" xr:uid="{00000000-0005-0000-0000-0000B4000000}"/>
    <cellStyle name="40% - Accent1 3 4" xfId="984" xr:uid="{00000000-0005-0000-0000-0000B5000000}"/>
    <cellStyle name="40% - Accent1 3 5" xfId="978" xr:uid="{00000000-0005-0000-0000-0000B6000000}"/>
    <cellStyle name="40% - Accent1 4" xfId="104" xr:uid="{00000000-0005-0000-0000-0000B7000000}"/>
    <cellStyle name="40% - Accent1 4 2" xfId="105" xr:uid="{00000000-0005-0000-0000-0000B8000000}"/>
    <cellStyle name="40% - Accent1 4 3" xfId="106" xr:uid="{00000000-0005-0000-0000-0000B9000000}"/>
    <cellStyle name="40% - Accent2" xfId="24" builtinId="35" customBuiltin="1"/>
    <cellStyle name="40% - Accent2 2" xfId="107" xr:uid="{00000000-0005-0000-0000-0000BB000000}"/>
    <cellStyle name="40% - Accent2 2 2" xfId="108" xr:uid="{00000000-0005-0000-0000-0000BC000000}"/>
    <cellStyle name="40% - Accent2 2 2 2" xfId="987" xr:uid="{00000000-0005-0000-0000-0000BD000000}"/>
    <cellStyle name="40% - Accent2 2 2 3" xfId="988" xr:uid="{00000000-0005-0000-0000-0000BE000000}"/>
    <cellStyle name="40% - Accent2 2 2 4" xfId="986" xr:uid="{00000000-0005-0000-0000-0000BF000000}"/>
    <cellStyle name="40% - Accent2 2 3" xfId="109" xr:uid="{00000000-0005-0000-0000-0000C0000000}"/>
    <cellStyle name="40% - Accent2 2 3 2" xfId="990" xr:uid="{00000000-0005-0000-0000-0000C1000000}"/>
    <cellStyle name="40% - Accent2 2 3 3" xfId="991" xr:uid="{00000000-0005-0000-0000-0000C2000000}"/>
    <cellStyle name="40% - Accent2 2 3 4" xfId="989" xr:uid="{00000000-0005-0000-0000-0000C3000000}"/>
    <cellStyle name="40% - Accent2 2 4" xfId="992" xr:uid="{00000000-0005-0000-0000-0000C4000000}"/>
    <cellStyle name="40% - Accent2 2 5" xfId="993" xr:uid="{00000000-0005-0000-0000-0000C5000000}"/>
    <cellStyle name="40% - Accent2 2 6" xfId="985" xr:uid="{00000000-0005-0000-0000-0000C6000000}"/>
    <cellStyle name="40% - Accent2 3" xfId="110" xr:uid="{00000000-0005-0000-0000-0000C7000000}"/>
    <cellStyle name="40% - Accent2 3 2" xfId="111" xr:uid="{00000000-0005-0000-0000-0000C8000000}"/>
    <cellStyle name="40% - Accent2 3 2 2" xfId="996" xr:uid="{00000000-0005-0000-0000-0000C9000000}"/>
    <cellStyle name="40% - Accent2 3 2 3" xfId="997" xr:uid="{00000000-0005-0000-0000-0000CA000000}"/>
    <cellStyle name="40% - Accent2 3 2 4" xfId="995" xr:uid="{00000000-0005-0000-0000-0000CB000000}"/>
    <cellStyle name="40% - Accent2 3 3" xfId="112" xr:uid="{00000000-0005-0000-0000-0000CC000000}"/>
    <cellStyle name="40% - Accent2 3 3 2" xfId="999" xr:uid="{00000000-0005-0000-0000-0000CD000000}"/>
    <cellStyle name="40% - Accent2 3 3 3" xfId="998" xr:uid="{00000000-0005-0000-0000-0000CE000000}"/>
    <cellStyle name="40% - Accent2 3 4" xfId="1000" xr:uid="{00000000-0005-0000-0000-0000CF000000}"/>
    <cellStyle name="40% - Accent2 3 5" xfId="994" xr:uid="{00000000-0005-0000-0000-0000D0000000}"/>
    <cellStyle name="40% - Accent2 4" xfId="113" xr:uid="{00000000-0005-0000-0000-0000D1000000}"/>
    <cellStyle name="40% - Accent2 4 2" xfId="114" xr:uid="{00000000-0005-0000-0000-0000D2000000}"/>
    <cellStyle name="40% - Accent2 4 3" xfId="115" xr:uid="{00000000-0005-0000-0000-0000D3000000}"/>
    <cellStyle name="40% - Accent3" xfId="28" builtinId="39" customBuiltin="1"/>
    <cellStyle name="40% - Accent3 2" xfId="116" xr:uid="{00000000-0005-0000-0000-0000D5000000}"/>
    <cellStyle name="40% - Accent3 2 2" xfId="117" xr:uid="{00000000-0005-0000-0000-0000D6000000}"/>
    <cellStyle name="40% - Accent3 2 2 2" xfId="1003" xr:uid="{00000000-0005-0000-0000-0000D7000000}"/>
    <cellStyle name="40% - Accent3 2 2 3" xfId="1004" xr:uid="{00000000-0005-0000-0000-0000D8000000}"/>
    <cellStyle name="40% - Accent3 2 2 4" xfId="1002" xr:uid="{00000000-0005-0000-0000-0000D9000000}"/>
    <cellStyle name="40% - Accent3 2 3" xfId="118" xr:uid="{00000000-0005-0000-0000-0000DA000000}"/>
    <cellStyle name="40% - Accent3 2 3 2" xfId="1006" xr:uid="{00000000-0005-0000-0000-0000DB000000}"/>
    <cellStyle name="40% - Accent3 2 3 3" xfId="1007" xr:uid="{00000000-0005-0000-0000-0000DC000000}"/>
    <cellStyle name="40% - Accent3 2 3 4" xfId="1005" xr:uid="{00000000-0005-0000-0000-0000DD000000}"/>
    <cellStyle name="40% - Accent3 2 4" xfId="1008" xr:uid="{00000000-0005-0000-0000-0000DE000000}"/>
    <cellStyle name="40% - Accent3 2 5" xfId="1009" xr:uid="{00000000-0005-0000-0000-0000DF000000}"/>
    <cellStyle name="40% - Accent3 2 6" xfId="1001" xr:uid="{00000000-0005-0000-0000-0000E0000000}"/>
    <cellStyle name="40% - Accent3 3" xfId="119" xr:uid="{00000000-0005-0000-0000-0000E1000000}"/>
    <cellStyle name="40% - Accent3 3 2" xfId="120" xr:uid="{00000000-0005-0000-0000-0000E2000000}"/>
    <cellStyle name="40% - Accent3 3 2 2" xfId="1012" xr:uid="{00000000-0005-0000-0000-0000E3000000}"/>
    <cellStyle name="40% - Accent3 3 2 3" xfId="1013" xr:uid="{00000000-0005-0000-0000-0000E4000000}"/>
    <cellStyle name="40% - Accent3 3 2 4" xfId="1011" xr:uid="{00000000-0005-0000-0000-0000E5000000}"/>
    <cellStyle name="40% - Accent3 3 3" xfId="121" xr:uid="{00000000-0005-0000-0000-0000E6000000}"/>
    <cellStyle name="40% - Accent3 3 3 2" xfId="1015" xr:uid="{00000000-0005-0000-0000-0000E7000000}"/>
    <cellStyle name="40% - Accent3 3 3 3" xfId="1014" xr:uid="{00000000-0005-0000-0000-0000E8000000}"/>
    <cellStyle name="40% - Accent3 3 4" xfId="1016" xr:uid="{00000000-0005-0000-0000-0000E9000000}"/>
    <cellStyle name="40% - Accent3 3 5" xfId="1010" xr:uid="{00000000-0005-0000-0000-0000EA000000}"/>
    <cellStyle name="40% - Accent3 4" xfId="122" xr:uid="{00000000-0005-0000-0000-0000EB000000}"/>
    <cellStyle name="40% - Accent3 4 2" xfId="123" xr:uid="{00000000-0005-0000-0000-0000EC000000}"/>
    <cellStyle name="40% - Accent3 4 3" xfId="124" xr:uid="{00000000-0005-0000-0000-0000ED000000}"/>
    <cellStyle name="40% - Accent3 5" xfId="854" xr:uid="{00000000-0005-0000-0000-0000EE000000}"/>
    <cellStyle name="40% - Accent4" xfId="32" builtinId="43" customBuiltin="1"/>
    <cellStyle name="40% - Accent4 2" xfId="125" xr:uid="{00000000-0005-0000-0000-0000F0000000}"/>
    <cellStyle name="40% - Accent4 2 2" xfId="126" xr:uid="{00000000-0005-0000-0000-0000F1000000}"/>
    <cellStyle name="40% - Accent4 2 2 2" xfId="1019" xr:uid="{00000000-0005-0000-0000-0000F2000000}"/>
    <cellStyle name="40% - Accent4 2 2 3" xfId="1020" xr:uid="{00000000-0005-0000-0000-0000F3000000}"/>
    <cellStyle name="40% - Accent4 2 2 4" xfId="1018" xr:uid="{00000000-0005-0000-0000-0000F4000000}"/>
    <cellStyle name="40% - Accent4 2 3" xfId="127" xr:uid="{00000000-0005-0000-0000-0000F5000000}"/>
    <cellStyle name="40% - Accent4 2 3 2" xfId="1022" xr:uid="{00000000-0005-0000-0000-0000F6000000}"/>
    <cellStyle name="40% - Accent4 2 3 3" xfId="1023" xr:uid="{00000000-0005-0000-0000-0000F7000000}"/>
    <cellStyle name="40% - Accent4 2 3 4" xfId="1021" xr:uid="{00000000-0005-0000-0000-0000F8000000}"/>
    <cellStyle name="40% - Accent4 2 4" xfId="1024" xr:uid="{00000000-0005-0000-0000-0000F9000000}"/>
    <cellStyle name="40% - Accent4 2 5" xfId="1025" xr:uid="{00000000-0005-0000-0000-0000FA000000}"/>
    <cellStyle name="40% - Accent4 2 6" xfId="1017" xr:uid="{00000000-0005-0000-0000-0000FB000000}"/>
    <cellStyle name="40% - Accent4 3" xfId="128" xr:uid="{00000000-0005-0000-0000-0000FC000000}"/>
    <cellStyle name="40% - Accent4 3 2" xfId="129" xr:uid="{00000000-0005-0000-0000-0000FD000000}"/>
    <cellStyle name="40% - Accent4 3 2 2" xfId="1028" xr:uid="{00000000-0005-0000-0000-0000FE000000}"/>
    <cellStyle name="40% - Accent4 3 2 3" xfId="1029" xr:uid="{00000000-0005-0000-0000-0000FF000000}"/>
    <cellStyle name="40% - Accent4 3 2 4" xfId="1027" xr:uid="{00000000-0005-0000-0000-000000010000}"/>
    <cellStyle name="40% - Accent4 3 3" xfId="130" xr:uid="{00000000-0005-0000-0000-000001010000}"/>
    <cellStyle name="40% - Accent4 3 3 2" xfId="1031" xr:uid="{00000000-0005-0000-0000-000002010000}"/>
    <cellStyle name="40% - Accent4 3 3 3" xfId="1030" xr:uid="{00000000-0005-0000-0000-000003010000}"/>
    <cellStyle name="40% - Accent4 3 4" xfId="1032" xr:uid="{00000000-0005-0000-0000-000004010000}"/>
    <cellStyle name="40% - Accent4 3 5" xfId="1026" xr:uid="{00000000-0005-0000-0000-000005010000}"/>
    <cellStyle name="40% - Accent4 4" xfId="131" xr:uid="{00000000-0005-0000-0000-000006010000}"/>
    <cellStyle name="40% - Accent4 4 2" xfId="132" xr:uid="{00000000-0005-0000-0000-000007010000}"/>
    <cellStyle name="40% - Accent4 4 3" xfId="133" xr:uid="{00000000-0005-0000-0000-000008010000}"/>
    <cellStyle name="40% - Accent5" xfId="36" builtinId="47" customBuiltin="1"/>
    <cellStyle name="40% - Accent5 2" xfId="134" xr:uid="{00000000-0005-0000-0000-00000A010000}"/>
    <cellStyle name="40% - Accent5 2 2" xfId="135" xr:uid="{00000000-0005-0000-0000-00000B010000}"/>
    <cellStyle name="40% - Accent5 2 2 2" xfId="1035" xr:uid="{00000000-0005-0000-0000-00000C010000}"/>
    <cellStyle name="40% - Accent5 2 2 3" xfId="1036" xr:uid="{00000000-0005-0000-0000-00000D010000}"/>
    <cellStyle name="40% - Accent5 2 2 4" xfId="1034" xr:uid="{00000000-0005-0000-0000-00000E010000}"/>
    <cellStyle name="40% - Accent5 2 3" xfId="136" xr:uid="{00000000-0005-0000-0000-00000F010000}"/>
    <cellStyle name="40% - Accent5 2 3 2" xfId="1038" xr:uid="{00000000-0005-0000-0000-000010010000}"/>
    <cellStyle name="40% - Accent5 2 3 3" xfId="1039" xr:uid="{00000000-0005-0000-0000-000011010000}"/>
    <cellStyle name="40% - Accent5 2 3 4" xfId="1037" xr:uid="{00000000-0005-0000-0000-000012010000}"/>
    <cellStyle name="40% - Accent5 2 4" xfId="1040" xr:uid="{00000000-0005-0000-0000-000013010000}"/>
    <cellStyle name="40% - Accent5 2 5" xfId="1041" xr:uid="{00000000-0005-0000-0000-000014010000}"/>
    <cellStyle name="40% - Accent5 2 6" xfId="1033" xr:uid="{00000000-0005-0000-0000-000015010000}"/>
    <cellStyle name="40% - Accent5 3" xfId="137" xr:uid="{00000000-0005-0000-0000-000016010000}"/>
    <cellStyle name="40% - Accent5 3 2" xfId="138" xr:uid="{00000000-0005-0000-0000-000017010000}"/>
    <cellStyle name="40% - Accent5 3 2 2" xfId="1044" xr:uid="{00000000-0005-0000-0000-000018010000}"/>
    <cellStyle name="40% - Accent5 3 2 3" xfId="1045" xr:uid="{00000000-0005-0000-0000-000019010000}"/>
    <cellStyle name="40% - Accent5 3 2 4" xfId="1043" xr:uid="{00000000-0005-0000-0000-00001A010000}"/>
    <cellStyle name="40% - Accent5 3 3" xfId="139" xr:uid="{00000000-0005-0000-0000-00001B010000}"/>
    <cellStyle name="40% - Accent5 3 3 2" xfId="1047" xr:uid="{00000000-0005-0000-0000-00001C010000}"/>
    <cellStyle name="40% - Accent5 3 3 3" xfId="1046" xr:uid="{00000000-0005-0000-0000-00001D010000}"/>
    <cellStyle name="40% - Accent5 3 4" xfId="1048" xr:uid="{00000000-0005-0000-0000-00001E010000}"/>
    <cellStyle name="40% - Accent5 3 5" xfId="1042" xr:uid="{00000000-0005-0000-0000-00001F010000}"/>
    <cellStyle name="40% - Accent5 4" xfId="140" xr:uid="{00000000-0005-0000-0000-000020010000}"/>
    <cellStyle name="40% - Accent5 4 2" xfId="141" xr:uid="{00000000-0005-0000-0000-000021010000}"/>
    <cellStyle name="40% - Accent5 4 3" xfId="142" xr:uid="{00000000-0005-0000-0000-000022010000}"/>
    <cellStyle name="40% - Accent6" xfId="40" builtinId="51" customBuiltin="1"/>
    <cellStyle name="40% - Accent6 2" xfId="143" xr:uid="{00000000-0005-0000-0000-000024010000}"/>
    <cellStyle name="40% - Accent6 2 2" xfId="144" xr:uid="{00000000-0005-0000-0000-000025010000}"/>
    <cellStyle name="40% - Accent6 2 2 2" xfId="1051" xr:uid="{00000000-0005-0000-0000-000026010000}"/>
    <cellStyle name="40% - Accent6 2 2 3" xfId="1052" xr:uid="{00000000-0005-0000-0000-000027010000}"/>
    <cellStyle name="40% - Accent6 2 2 4" xfId="1050" xr:uid="{00000000-0005-0000-0000-000028010000}"/>
    <cellStyle name="40% - Accent6 2 3" xfId="145" xr:uid="{00000000-0005-0000-0000-000029010000}"/>
    <cellStyle name="40% - Accent6 2 3 2" xfId="1054" xr:uid="{00000000-0005-0000-0000-00002A010000}"/>
    <cellStyle name="40% - Accent6 2 3 3" xfId="1055" xr:uid="{00000000-0005-0000-0000-00002B010000}"/>
    <cellStyle name="40% - Accent6 2 3 4" xfId="1053" xr:uid="{00000000-0005-0000-0000-00002C010000}"/>
    <cellStyle name="40% - Accent6 2 4" xfId="1056" xr:uid="{00000000-0005-0000-0000-00002D010000}"/>
    <cellStyle name="40% - Accent6 2 5" xfId="1057" xr:uid="{00000000-0005-0000-0000-00002E010000}"/>
    <cellStyle name="40% - Accent6 2 6" xfId="1049" xr:uid="{00000000-0005-0000-0000-00002F010000}"/>
    <cellStyle name="40% - Accent6 3" xfId="146" xr:uid="{00000000-0005-0000-0000-000030010000}"/>
    <cellStyle name="40% - Accent6 3 2" xfId="147" xr:uid="{00000000-0005-0000-0000-000031010000}"/>
    <cellStyle name="40% - Accent6 3 2 2" xfId="1060" xr:uid="{00000000-0005-0000-0000-000032010000}"/>
    <cellStyle name="40% - Accent6 3 2 3" xfId="1061" xr:uid="{00000000-0005-0000-0000-000033010000}"/>
    <cellStyle name="40% - Accent6 3 2 4" xfId="1059" xr:uid="{00000000-0005-0000-0000-000034010000}"/>
    <cellStyle name="40% - Accent6 3 3" xfId="148" xr:uid="{00000000-0005-0000-0000-000035010000}"/>
    <cellStyle name="40% - Accent6 3 3 2" xfId="1063" xr:uid="{00000000-0005-0000-0000-000036010000}"/>
    <cellStyle name="40% - Accent6 3 3 3" xfId="1062" xr:uid="{00000000-0005-0000-0000-000037010000}"/>
    <cellStyle name="40% - Accent6 3 4" xfId="1064" xr:uid="{00000000-0005-0000-0000-000038010000}"/>
    <cellStyle name="40% - Accent6 3 5" xfId="1058" xr:uid="{00000000-0005-0000-0000-000039010000}"/>
    <cellStyle name="40% - Accent6 4" xfId="149" xr:uid="{00000000-0005-0000-0000-00003A010000}"/>
    <cellStyle name="40% - Accent6 4 2" xfId="150" xr:uid="{00000000-0005-0000-0000-00003B010000}"/>
    <cellStyle name="40% - Accent6 4 3" xfId="151" xr:uid="{00000000-0005-0000-0000-00003C010000}"/>
    <cellStyle name="60% - Accent1" xfId="21" builtinId="32" customBuiltin="1"/>
    <cellStyle name="60% - Accent1 2" xfId="152" xr:uid="{00000000-0005-0000-0000-00003E010000}"/>
    <cellStyle name="60% - Accent1 2 2" xfId="1066" xr:uid="{00000000-0005-0000-0000-00003F010000}"/>
    <cellStyle name="60% - Accent1 2 3" xfId="1067" xr:uid="{00000000-0005-0000-0000-000040010000}"/>
    <cellStyle name="60% - Accent1 2 4" xfId="1068" xr:uid="{00000000-0005-0000-0000-000041010000}"/>
    <cellStyle name="60% - Accent1 2 5" xfId="1065" xr:uid="{00000000-0005-0000-0000-000042010000}"/>
    <cellStyle name="60% - Accent1 3" xfId="153" xr:uid="{00000000-0005-0000-0000-000043010000}"/>
    <cellStyle name="60% - Accent1 3 2" xfId="1070" xr:uid="{00000000-0005-0000-0000-000044010000}"/>
    <cellStyle name="60% - Accent1 3 3" xfId="1071" xr:uid="{00000000-0005-0000-0000-000045010000}"/>
    <cellStyle name="60% - Accent1 3 4" xfId="1069" xr:uid="{00000000-0005-0000-0000-000046010000}"/>
    <cellStyle name="60% - Accent1 4" xfId="154" xr:uid="{00000000-0005-0000-0000-000047010000}"/>
    <cellStyle name="60% - Accent2" xfId="25" builtinId="36" customBuiltin="1"/>
    <cellStyle name="60% - Accent2 2" xfId="155" xr:uid="{00000000-0005-0000-0000-000049010000}"/>
    <cellStyle name="60% - Accent2 2 2" xfId="1073" xr:uid="{00000000-0005-0000-0000-00004A010000}"/>
    <cellStyle name="60% - Accent2 2 3" xfId="1074" xr:uid="{00000000-0005-0000-0000-00004B010000}"/>
    <cellStyle name="60% - Accent2 2 4" xfId="1075" xr:uid="{00000000-0005-0000-0000-00004C010000}"/>
    <cellStyle name="60% - Accent2 2 5" xfId="1072" xr:uid="{00000000-0005-0000-0000-00004D010000}"/>
    <cellStyle name="60% - Accent2 3" xfId="156" xr:uid="{00000000-0005-0000-0000-00004E010000}"/>
    <cellStyle name="60% - Accent2 3 2" xfId="1077" xr:uid="{00000000-0005-0000-0000-00004F010000}"/>
    <cellStyle name="60% - Accent2 3 3" xfId="1078" xr:uid="{00000000-0005-0000-0000-000050010000}"/>
    <cellStyle name="60% - Accent2 3 4" xfId="1076" xr:uid="{00000000-0005-0000-0000-000051010000}"/>
    <cellStyle name="60% - Accent2 4" xfId="157" xr:uid="{00000000-0005-0000-0000-000052010000}"/>
    <cellStyle name="60% - Accent3" xfId="29" builtinId="40" customBuiltin="1"/>
    <cellStyle name="60% - Accent3 2" xfId="158" xr:uid="{00000000-0005-0000-0000-000054010000}"/>
    <cellStyle name="60% - Accent3 2 2" xfId="1080" xr:uid="{00000000-0005-0000-0000-000055010000}"/>
    <cellStyle name="60% - Accent3 2 3" xfId="1081" xr:uid="{00000000-0005-0000-0000-000056010000}"/>
    <cellStyle name="60% - Accent3 2 4" xfId="1082" xr:uid="{00000000-0005-0000-0000-000057010000}"/>
    <cellStyle name="60% - Accent3 2 5" xfId="1079" xr:uid="{00000000-0005-0000-0000-000058010000}"/>
    <cellStyle name="60% - Accent3 3" xfId="159" xr:uid="{00000000-0005-0000-0000-000059010000}"/>
    <cellStyle name="60% - Accent3 3 2" xfId="1084" xr:uid="{00000000-0005-0000-0000-00005A010000}"/>
    <cellStyle name="60% - Accent3 3 3" xfId="1085" xr:uid="{00000000-0005-0000-0000-00005B010000}"/>
    <cellStyle name="60% - Accent3 3 4" xfId="1083" xr:uid="{00000000-0005-0000-0000-00005C010000}"/>
    <cellStyle name="60% - Accent3 4" xfId="160" xr:uid="{00000000-0005-0000-0000-00005D010000}"/>
    <cellStyle name="60% - Accent3 5" xfId="853" xr:uid="{00000000-0005-0000-0000-00005E010000}"/>
    <cellStyle name="60% - Accent4" xfId="33" builtinId="44" customBuiltin="1"/>
    <cellStyle name="60% - Accent4 2" xfId="161" xr:uid="{00000000-0005-0000-0000-000060010000}"/>
    <cellStyle name="60% - Accent4 2 2" xfId="1087" xr:uid="{00000000-0005-0000-0000-000061010000}"/>
    <cellStyle name="60% - Accent4 2 3" xfId="1088" xr:uid="{00000000-0005-0000-0000-000062010000}"/>
    <cellStyle name="60% - Accent4 2 4" xfId="1089" xr:uid="{00000000-0005-0000-0000-000063010000}"/>
    <cellStyle name="60% - Accent4 2 5" xfId="1086" xr:uid="{00000000-0005-0000-0000-000064010000}"/>
    <cellStyle name="60% - Accent4 3" xfId="162" xr:uid="{00000000-0005-0000-0000-000065010000}"/>
    <cellStyle name="60% - Accent4 3 2" xfId="1091" xr:uid="{00000000-0005-0000-0000-000066010000}"/>
    <cellStyle name="60% - Accent4 3 3" xfId="1092" xr:uid="{00000000-0005-0000-0000-000067010000}"/>
    <cellStyle name="60% - Accent4 3 4" xfId="1090" xr:uid="{00000000-0005-0000-0000-000068010000}"/>
    <cellStyle name="60% - Accent4 4" xfId="163" xr:uid="{00000000-0005-0000-0000-000069010000}"/>
    <cellStyle name="60% - Accent4 5" xfId="852" xr:uid="{00000000-0005-0000-0000-00006A010000}"/>
    <cellStyle name="60% - Accent5" xfId="37" builtinId="48" customBuiltin="1"/>
    <cellStyle name="60% - Accent5 2" xfId="164" xr:uid="{00000000-0005-0000-0000-00006C010000}"/>
    <cellStyle name="60% - Accent5 2 2" xfId="1094" xr:uid="{00000000-0005-0000-0000-00006D010000}"/>
    <cellStyle name="60% - Accent5 2 3" xfId="1095" xr:uid="{00000000-0005-0000-0000-00006E010000}"/>
    <cellStyle name="60% - Accent5 2 4" xfId="1096" xr:uid="{00000000-0005-0000-0000-00006F010000}"/>
    <cellStyle name="60% - Accent5 2 5" xfId="1093" xr:uid="{00000000-0005-0000-0000-000070010000}"/>
    <cellStyle name="60% - Accent5 3" xfId="165" xr:uid="{00000000-0005-0000-0000-000071010000}"/>
    <cellStyle name="60% - Accent5 3 2" xfId="1098" xr:uid="{00000000-0005-0000-0000-000072010000}"/>
    <cellStyle name="60% - Accent5 3 3" xfId="1099" xr:uid="{00000000-0005-0000-0000-000073010000}"/>
    <cellStyle name="60% - Accent5 3 4" xfId="1097" xr:uid="{00000000-0005-0000-0000-000074010000}"/>
    <cellStyle name="60% - Accent5 4" xfId="166" xr:uid="{00000000-0005-0000-0000-000075010000}"/>
    <cellStyle name="60% - Accent6" xfId="41" builtinId="52" customBuiltin="1"/>
    <cellStyle name="60% - Accent6 2" xfId="167" xr:uid="{00000000-0005-0000-0000-000077010000}"/>
    <cellStyle name="60% - Accent6 2 2" xfId="1101" xr:uid="{00000000-0005-0000-0000-000078010000}"/>
    <cellStyle name="60% - Accent6 2 3" xfId="1102" xr:uid="{00000000-0005-0000-0000-000079010000}"/>
    <cellStyle name="60% - Accent6 2 4" xfId="1103" xr:uid="{00000000-0005-0000-0000-00007A010000}"/>
    <cellStyle name="60% - Accent6 2 5" xfId="1100" xr:uid="{00000000-0005-0000-0000-00007B010000}"/>
    <cellStyle name="60% - Accent6 3" xfId="168" xr:uid="{00000000-0005-0000-0000-00007C010000}"/>
    <cellStyle name="60% - Accent6 3 2" xfId="1105" xr:uid="{00000000-0005-0000-0000-00007D010000}"/>
    <cellStyle name="60% - Accent6 3 3" xfId="1106" xr:uid="{00000000-0005-0000-0000-00007E010000}"/>
    <cellStyle name="60% - Accent6 3 4" xfId="1104" xr:uid="{00000000-0005-0000-0000-00007F010000}"/>
    <cellStyle name="60% - Accent6 4" xfId="169" xr:uid="{00000000-0005-0000-0000-000080010000}"/>
    <cellStyle name="60% - Accent6 5" xfId="851" xr:uid="{00000000-0005-0000-0000-000081010000}"/>
    <cellStyle name="Accent1" xfId="18" builtinId="29" customBuiltin="1"/>
    <cellStyle name="Accent1 2" xfId="170" xr:uid="{00000000-0005-0000-0000-000083010000}"/>
    <cellStyle name="Accent1 2 2" xfId="1108" xr:uid="{00000000-0005-0000-0000-000084010000}"/>
    <cellStyle name="Accent1 2 3" xfId="1109" xr:uid="{00000000-0005-0000-0000-000085010000}"/>
    <cellStyle name="Accent1 2 4" xfId="1110" xr:uid="{00000000-0005-0000-0000-000086010000}"/>
    <cellStyle name="Accent1 2 5" xfId="1107" xr:uid="{00000000-0005-0000-0000-000087010000}"/>
    <cellStyle name="Accent1 3" xfId="171" xr:uid="{00000000-0005-0000-0000-000088010000}"/>
    <cellStyle name="Accent1 3 2" xfId="1112" xr:uid="{00000000-0005-0000-0000-000089010000}"/>
    <cellStyle name="Accent1 3 3" xfId="1113" xr:uid="{00000000-0005-0000-0000-00008A010000}"/>
    <cellStyle name="Accent1 3 4" xfId="1111" xr:uid="{00000000-0005-0000-0000-00008B010000}"/>
    <cellStyle name="Accent1 4" xfId="172" xr:uid="{00000000-0005-0000-0000-00008C010000}"/>
    <cellStyle name="Accent2" xfId="22" builtinId="33" customBuiltin="1"/>
    <cellStyle name="Accent2 2" xfId="173" xr:uid="{00000000-0005-0000-0000-00008E010000}"/>
    <cellStyle name="Accent2 2 2" xfId="1115" xr:uid="{00000000-0005-0000-0000-00008F010000}"/>
    <cellStyle name="Accent2 2 3" xfId="1116" xr:uid="{00000000-0005-0000-0000-000090010000}"/>
    <cellStyle name="Accent2 2 4" xfId="1117" xr:uid="{00000000-0005-0000-0000-000091010000}"/>
    <cellStyle name="Accent2 2 5" xfId="1114" xr:uid="{00000000-0005-0000-0000-000092010000}"/>
    <cellStyle name="Accent2 3" xfId="174" xr:uid="{00000000-0005-0000-0000-000093010000}"/>
    <cellStyle name="Accent2 3 2" xfId="1119" xr:uid="{00000000-0005-0000-0000-000094010000}"/>
    <cellStyle name="Accent2 3 3" xfId="1120" xr:uid="{00000000-0005-0000-0000-000095010000}"/>
    <cellStyle name="Accent2 3 4" xfId="1118" xr:uid="{00000000-0005-0000-0000-000096010000}"/>
    <cellStyle name="Accent2 4" xfId="175" xr:uid="{00000000-0005-0000-0000-000097010000}"/>
    <cellStyle name="Accent3" xfId="26" builtinId="37" customBuiltin="1"/>
    <cellStyle name="Accent3 2" xfId="176" xr:uid="{00000000-0005-0000-0000-000099010000}"/>
    <cellStyle name="Accent3 2 2" xfId="1122" xr:uid="{00000000-0005-0000-0000-00009A010000}"/>
    <cellStyle name="Accent3 2 3" xfId="1123" xr:uid="{00000000-0005-0000-0000-00009B010000}"/>
    <cellStyle name="Accent3 2 4" xfId="1124" xr:uid="{00000000-0005-0000-0000-00009C010000}"/>
    <cellStyle name="Accent3 2 5" xfId="1121" xr:uid="{00000000-0005-0000-0000-00009D010000}"/>
    <cellStyle name="Accent3 3" xfId="177" xr:uid="{00000000-0005-0000-0000-00009E010000}"/>
    <cellStyle name="Accent3 3 2" xfId="1126" xr:uid="{00000000-0005-0000-0000-00009F010000}"/>
    <cellStyle name="Accent3 3 3" xfId="1127" xr:uid="{00000000-0005-0000-0000-0000A0010000}"/>
    <cellStyle name="Accent3 3 4" xfId="1125" xr:uid="{00000000-0005-0000-0000-0000A1010000}"/>
    <cellStyle name="Accent3 4" xfId="178" xr:uid="{00000000-0005-0000-0000-0000A2010000}"/>
    <cellStyle name="Accent4" xfId="30" builtinId="41" customBuiltin="1"/>
    <cellStyle name="Accent4 2" xfId="179" xr:uid="{00000000-0005-0000-0000-0000A4010000}"/>
    <cellStyle name="Accent4 2 2" xfId="1129" xr:uid="{00000000-0005-0000-0000-0000A5010000}"/>
    <cellStyle name="Accent4 2 3" xfId="1130" xr:uid="{00000000-0005-0000-0000-0000A6010000}"/>
    <cellStyle name="Accent4 2 4" xfId="1131" xr:uid="{00000000-0005-0000-0000-0000A7010000}"/>
    <cellStyle name="Accent4 2 5" xfId="1128" xr:uid="{00000000-0005-0000-0000-0000A8010000}"/>
    <cellStyle name="Accent4 3" xfId="180" xr:uid="{00000000-0005-0000-0000-0000A9010000}"/>
    <cellStyle name="Accent4 3 2" xfId="1133" xr:uid="{00000000-0005-0000-0000-0000AA010000}"/>
    <cellStyle name="Accent4 3 3" xfId="1134" xr:uid="{00000000-0005-0000-0000-0000AB010000}"/>
    <cellStyle name="Accent4 3 4" xfId="1132" xr:uid="{00000000-0005-0000-0000-0000AC010000}"/>
    <cellStyle name="Accent4 4" xfId="181" xr:uid="{00000000-0005-0000-0000-0000AD010000}"/>
    <cellStyle name="Accent5" xfId="34" builtinId="45" customBuiltin="1"/>
    <cellStyle name="Accent5 2" xfId="182" xr:uid="{00000000-0005-0000-0000-0000AF010000}"/>
    <cellStyle name="Accent5 2 2" xfId="1136" xr:uid="{00000000-0005-0000-0000-0000B0010000}"/>
    <cellStyle name="Accent5 2 3" xfId="1137" xr:uid="{00000000-0005-0000-0000-0000B1010000}"/>
    <cellStyle name="Accent5 2 4" xfId="1138" xr:uid="{00000000-0005-0000-0000-0000B2010000}"/>
    <cellStyle name="Accent5 2 5" xfId="1135" xr:uid="{00000000-0005-0000-0000-0000B3010000}"/>
    <cellStyle name="Accent5 3" xfId="183" xr:uid="{00000000-0005-0000-0000-0000B4010000}"/>
    <cellStyle name="Accent5 3 2" xfId="1140" xr:uid="{00000000-0005-0000-0000-0000B5010000}"/>
    <cellStyle name="Accent5 3 3" xfId="1141" xr:uid="{00000000-0005-0000-0000-0000B6010000}"/>
    <cellStyle name="Accent5 3 4" xfId="1139" xr:uid="{00000000-0005-0000-0000-0000B7010000}"/>
    <cellStyle name="Accent5 4" xfId="184" xr:uid="{00000000-0005-0000-0000-0000B8010000}"/>
    <cellStyle name="Accent6" xfId="38" builtinId="49" customBuiltin="1"/>
    <cellStyle name="Accent6 2" xfId="185" xr:uid="{00000000-0005-0000-0000-0000BA010000}"/>
    <cellStyle name="Accent6 2 2" xfId="1143" xr:uid="{00000000-0005-0000-0000-0000BB010000}"/>
    <cellStyle name="Accent6 2 3" xfId="1144" xr:uid="{00000000-0005-0000-0000-0000BC010000}"/>
    <cellStyle name="Accent6 2 4" xfId="1145" xr:uid="{00000000-0005-0000-0000-0000BD010000}"/>
    <cellStyle name="Accent6 2 5" xfId="1142" xr:uid="{00000000-0005-0000-0000-0000BE010000}"/>
    <cellStyle name="Accent6 3" xfId="186" xr:uid="{00000000-0005-0000-0000-0000BF010000}"/>
    <cellStyle name="Accent6 3 2" xfId="1147" xr:uid="{00000000-0005-0000-0000-0000C0010000}"/>
    <cellStyle name="Accent6 3 3" xfId="1148" xr:uid="{00000000-0005-0000-0000-0000C1010000}"/>
    <cellStyle name="Accent6 3 4" xfId="1146" xr:uid="{00000000-0005-0000-0000-0000C2010000}"/>
    <cellStyle name="Accent6 4" xfId="187" xr:uid="{00000000-0005-0000-0000-0000C3010000}"/>
    <cellStyle name="Bad" xfId="8" builtinId="27" customBuiltin="1"/>
    <cellStyle name="Bad 2" xfId="188" xr:uid="{00000000-0005-0000-0000-0000C5010000}"/>
    <cellStyle name="Bad 2 2" xfId="1150" xr:uid="{00000000-0005-0000-0000-0000C6010000}"/>
    <cellStyle name="Bad 2 3" xfId="1151" xr:uid="{00000000-0005-0000-0000-0000C7010000}"/>
    <cellStyle name="Bad 2 4" xfId="1152" xr:uid="{00000000-0005-0000-0000-0000C8010000}"/>
    <cellStyle name="Bad 2 5" xfId="1149" xr:uid="{00000000-0005-0000-0000-0000C9010000}"/>
    <cellStyle name="Bad 3" xfId="189" xr:uid="{00000000-0005-0000-0000-0000CA010000}"/>
    <cellStyle name="Bad 3 2" xfId="1154" xr:uid="{00000000-0005-0000-0000-0000CB010000}"/>
    <cellStyle name="Bad 3 3" xfId="1155" xr:uid="{00000000-0005-0000-0000-0000CC010000}"/>
    <cellStyle name="Bad 3 4" xfId="1153" xr:uid="{00000000-0005-0000-0000-0000CD010000}"/>
    <cellStyle name="Bad 4" xfId="190" xr:uid="{00000000-0005-0000-0000-0000CE010000}"/>
    <cellStyle name="Calculation" xfId="12" builtinId="22" customBuiltin="1"/>
    <cellStyle name="Calculation 2" xfId="191" xr:uid="{00000000-0005-0000-0000-0000D0010000}"/>
    <cellStyle name="Calculation 2 2" xfId="1157" xr:uid="{00000000-0005-0000-0000-0000D1010000}"/>
    <cellStyle name="Calculation 2 3" xfId="1158" xr:uid="{00000000-0005-0000-0000-0000D2010000}"/>
    <cellStyle name="Calculation 2 4" xfId="1159" xr:uid="{00000000-0005-0000-0000-0000D3010000}"/>
    <cellStyle name="Calculation 2 5" xfId="1156" xr:uid="{00000000-0005-0000-0000-0000D4010000}"/>
    <cellStyle name="Calculation 3" xfId="192" xr:uid="{00000000-0005-0000-0000-0000D5010000}"/>
    <cellStyle name="Calculation 3 2" xfId="1161" xr:uid="{00000000-0005-0000-0000-0000D6010000}"/>
    <cellStyle name="Calculation 3 3" xfId="1162" xr:uid="{00000000-0005-0000-0000-0000D7010000}"/>
    <cellStyle name="Calculation 3 4" xfId="1160" xr:uid="{00000000-0005-0000-0000-0000D8010000}"/>
    <cellStyle name="Calculation 4" xfId="193" xr:uid="{00000000-0005-0000-0000-0000D9010000}"/>
    <cellStyle name="Check Cell" xfId="14" builtinId="23" customBuiltin="1"/>
    <cellStyle name="Check Cell 2" xfId="194" xr:uid="{00000000-0005-0000-0000-0000DB010000}"/>
    <cellStyle name="Check Cell 2 2" xfId="1164" xr:uid="{00000000-0005-0000-0000-0000DC010000}"/>
    <cellStyle name="Check Cell 2 3" xfId="1165" xr:uid="{00000000-0005-0000-0000-0000DD010000}"/>
    <cellStyle name="Check Cell 2 4" xfId="1166" xr:uid="{00000000-0005-0000-0000-0000DE010000}"/>
    <cellStyle name="Check Cell 2 5" xfId="1163" xr:uid="{00000000-0005-0000-0000-0000DF010000}"/>
    <cellStyle name="Check Cell 3" xfId="195" xr:uid="{00000000-0005-0000-0000-0000E0010000}"/>
    <cellStyle name="Check Cell 3 2" xfId="1168" xr:uid="{00000000-0005-0000-0000-0000E1010000}"/>
    <cellStyle name="Check Cell 3 3" xfId="1169" xr:uid="{00000000-0005-0000-0000-0000E2010000}"/>
    <cellStyle name="Check Cell 3 4" xfId="1167" xr:uid="{00000000-0005-0000-0000-0000E3010000}"/>
    <cellStyle name="Check Cell 4" xfId="196" xr:uid="{00000000-0005-0000-0000-0000E4010000}"/>
    <cellStyle name="Comma" xfId="1412" builtinId="3"/>
    <cellStyle name="Comma 10" xfId="197" xr:uid="{00000000-0005-0000-0000-0000E5010000}"/>
    <cellStyle name="Comma 10 10" xfId="42" xr:uid="{00000000-0005-0000-0000-0000E6010000}"/>
    <cellStyle name="Comma 10 10 2" xfId="198" xr:uid="{00000000-0005-0000-0000-0000E7010000}"/>
    <cellStyle name="Comma 10 10 3" xfId="199" xr:uid="{00000000-0005-0000-0000-0000E8010000}"/>
    <cellStyle name="Comma 10 11" xfId="200" xr:uid="{00000000-0005-0000-0000-0000E9010000}"/>
    <cellStyle name="Comma 10 11 2" xfId="201" xr:uid="{00000000-0005-0000-0000-0000EA010000}"/>
    <cellStyle name="Comma 10 11 3" xfId="202" xr:uid="{00000000-0005-0000-0000-0000EB010000}"/>
    <cellStyle name="Comma 10 12" xfId="203" xr:uid="{00000000-0005-0000-0000-0000EC010000}"/>
    <cellStyle name="Comma 10 12 2" xfId="204" xr:uid="{00000000-0005-0000-0000-0000ED010000}"/>
    <cellStyle name="Comma 10 12 3" xfId="205" xr:uid="{00000000-0005-0000-0000-0000EE010000}"/>
    <cellStyle name="Comma 10 13" xfId="206" xr:uid="{00000000-0005-0000-0000-0000EF010000}"/>
    <cellStyle name="Comma 10 13 2" xfId="207" xr:uid="{00000000-0005-0000-0000-0000F0010000}"/>
    <cellStyle name="Comma 10 13 3" xfId="208" xr:uid="{00000000-0005-0000-0000-0000F1010000}"/>
    <cellStyle name="Comma 10 14" xfId="209" xr:uid="{00000000-0005-0000-0000-0000F2010000}"/>
    <cellStyle name="Comma 10 14 2" xfId="210" xr:uid="{00000000-0005-0000-0000-0000F3010000}"/>
    <cellStyle name="Comma 10 14 3" xfId="211" xr:uid="{00000000-0005-0000-0000-0000F4010000}"/>
    <cellStyle name="Comma 10 15" xfId="212" xr:uid="{00000000-0005-0000-0000-0000F5010000}"/>
    <cellStyle name="Comma 10 15 2" xfId="213" xr:uid="{00000000-0005-0000-0000-0000F6010000}"/>
    <cellStyle name="Comma 10 15 3" xfId="214" xr:uid="{00000000-0005-0000-0000-0000F7010000}"/>
    <cellStyle name="Comma 10 16" xfId="215" xr:uid="{00000000-0005-0000-0000-0000F8010000}"/>
    <cellStyle name="Comma 10 16 2" xfId="216" xr:uid="{00000000-0005-0000-0000-0000F9010000}"/>
    <cellStyle name="Comma 10 16 3" xfId="217" xr:uid="{00000000-0005-0000-0000-0000FA010000}"/>
    <cellStyle name="Comma 10 17" xfId="218" xr:uid="{00000000-0005-0000-0000-0000FB010000}"/>
    <cellStyle name="Comma 10 18" xfId="219" xr:uid="{00000000-0005-0000-0000-0000FC010000}"/>
    <cellStyle name="Comma 10 2" xfId="220" xr:uid="{00000000-0005-0000-0000-0000FD010000}"/>
    <cellStyle name="Comma 10 2 2" xfId="221" xr:uid="{00000000-0005-0000-0000-0000FE010000}"/>
    <cellStyle name="Comma 10 2 3" xfId="222" xr:uid="{00000000-0005-0000-0000-0000FF010000}"/>
    <cellStyle name="Comma 10 3" xfId="223" xr:uid="{00000000-0005-0000-0000-000000020000}"/>
    <cellStyle name="Comma 10 3 2" xfId="224" xr:uid="{00000000-0005-0000-0000-000001020000}"/>
    <cellStyle name="Comma 10 3 3" xfId="225" xr:uid="{00000000-0005-0000-0000-000002020000}"/>
    <cellStyle name="Comma 10 4" xfId="226" xr:uid="{00000000-0005-0000-0000-000003020000}"/>
    <cellStyle name="Comma 10 4 2" xfId="227" xr:uid="{00000000-0005-0000-0000-000004020000}"/>
    <cellStyle name="Comma 10 4 3" xfId="228" xr:uid="{00000000-0005-0000-0000-000005020000}"/>
    <cellStyle name="Comma 10 5" xfId="229" xr:uid="{00000000-0005-0000-0000-000006020000}"/>
    <cellStyle name="Comma 10 5 2" xfId="230" xr:uid="{00000000-0005-0000-0000-000007020000}"/>
    <cellStyle name="Comma 10 5 3" xfId="231" xr:uid="{00000000-0005-0000-0000-000008020000}"/>
    <cellStyle name="Comma 10 6" xfId="232" xr:uid="{00000000-0005-0000-0000-000009020000}"/>
    <cellStyle name="Comma 10 6 2" xfId="233" xr:uid="{00000000-0005-0000-0000-00000A020000}"/>
    <cellStyle name="Comma 10 6 3" xfId="234" xr:uid="{00000000-0005-0000-0000-00000B020000}"/>
    <cellStyle name="Comma 10 7" xfId="235" xr:uid="{00000000-0005-0000-0000-00000C020000}"/>
    <cellStyle name="Comma 10 7 2" xfId="236" xr:uid="{00000000-0005-0000-0000-00000D020000}"/>
    <cellStyle name="Comma 10 7 3" xfId="237" xr:uid="{00000000-0005-0000-0000-00000E020000}"/>
    <cellStyle name="Comma 10 8" xfId="238" xr:uid="{00000000-0005-0000-0000-00000F020000}"/>
    <cellStyle name="Comma 10 8 2" xfId="239" xr:uid="{00000000-0005-0000-0000-000010020000}"/>
    <cellStyle name="Comma 10 8 3" xfId="240" xr:uid="{00000000-0005-0000-0000-000011020000}"/>
    <cellStyle name="Comma 10 9" xfId="241" xr:uid="{00000000-0005-0000-0000-000012020000}"/>
    <cellStyle name="Comma 10 9 2" xfId="242" xr:uid="{00000000-0005-0000-0000-000013020000}"/>
    <cellStyle name="Comma 10 9 3" xfId="243" xr:uid="{00000000-0005-0000-0000-000014020000}"/>
    <cellStyle name="Comma 11" xfId="244" xr:uid="{00000000-0005-0000-0000-000015020000}"/>
    <cellStyle name="Comma 11 2" xfId="245" xr:uid="{00000000-0005-0000-0000-000016020000}"/>
    <cellStyle name="Comma 12" xfId="246" xr:uid="{00000000-0005-0000-0000-000017020000}"/>
    <cellStyle name="Comma 12 2" xfId="247" xr:uid="{00000000-0005-0000-0000-000018020000}"/>
    <cellStyle name="Comma 12 3" xfId="864" xr:uid="{00000000-0005-0000-0000-000019020000}"/>
    <cellStyle name="Comma 13" xfId="248" xr:uid="{00000000-0005-0000-0000-00001A020000}"/>
    <cellStyle name="Comma 13 2" xfId="249" xr:uid="{00000000-0005-0000-0000-00001B020000}"/>
    <cellStyle name="Comma 14" xfId="250" xr:uid="{00000000-0005-0000-0000-00001C020000}"/>
    <cellStyle name="Comma 15" xfId="251" xr:uid="{00000000-0005-0000-0000-00001D020000}"/>
    <cellStyle name="Comma 15 2" xfId="252" xr:uid="{00000000-0005-0000-0000-00001E020000}"/>
    <cellStyle name="Comma 16" xfId="253" xr:uid="{00000000-0005-0000-0000-00001F020000}"/>
    <cellStyle name="Comma 16 2" xfId="254" xr:uid="{00000000-0005-0000-0000-000020020000}"/>
    <cellStyle name="Comma 17" xfId="255" xr:uid="{00000000-0005-0000-0000-000021020000}"/>
    <cellStyle name="Comma 17 2" xfId="256" xr:uid="{00000000-0005-0000-0000-000022020000}"/>
    <cellStyle name="Comma 18" xfId="257" xr:uid="{00000000-0005-0000-0000-000023020000}"/>
    <cellStyle name="Comma 18 2" xfId="258" xr:uid="{00000000-0005-0000-0000-000024020000}"/>
    <cellStyle name="Comma 19" xfId="259" xr:uid="{00000000-0005-0000-0000-000025020000}"/>
    <cellStyle name="Comma 19 2" xfId="260" xr:uid="{00000000-0005-0000-0000-000026020000}"/>
    <cellStyle name="Comma 2" xfId="261" xr:uid="{00000000-0005-0000-0000-000027020000}"/>
    <cellStyle name="Comma 2 10" xfId="262" xr:uid="{00000000-0005-0000-0000-000028020000}"/>
    <cellStyle name="Comma 2 10 2" xfId="263" xr:uid="{00000000-0005-0000-0000-000029020000}"/>
    <cellStyle name="Comma 2 10 2 2" xfId="264" xr:uid="{00000000-0005-0000-0000-00002A020000}"/>
    <cellStyle name="Comma 2 10 2 3" xfId="265" xr:uid="{00000000-0005-0000-0000-00002B020000}"/>
    <cellStyle name="Comma 2 10 3" xfId="266" xr:uid="{00000000-0005-0000-0000-00002C020000}"/>
    <cellStyle name="Comma 2 10 4" xfId="267" xr:uid="{00000000-0005-0000-0000-00002D020000}"/>
    <cellStyle name="Comma 2 11" xfId="268" xr:uid="{00000000-0005-0000-0000-00002E020000}"/>
    <cellStyle name="Comma 2 11 2" xfId="269" xr:uid="{00000000-0005-0000-0000-00002F020000}"/>
    <cellStyle name="Comma 2 11 3" xfId="270" xr:uid="{00000000-0005-0000-0000-000030020000}"/>
    <cellStyle name="Comma 2 12" xfId="271" xr:uid="{00000000-0005-0000-0000-000031020000}"/>
    <cellStyle name="Comma 2 12 2" xfId="272" xr:uid="{00000000-0005-0000-0000-000032020000}"/>
    <cellStyle name="Comma 2 12 3" xfId="273" xr:uid="{00000000-0005-0000-0000-000033020000}"/>
    <cellStyle name="Comma 2 13" xfId="274" xr:uid="{00000000-0005-0000-0000-000034020000}"/>
    <cellStyle name="Comma 2 13 2" xfId="275" xr:uid="{00000000-0005-0000-0000-000035020000}"/>
    <cellStyle name="Comma 2 13 3" xfId="276" xr:uid="{00000000-0005-0000-0000-000036020000}"/>
    <cellStyle name="Comma 2 14" xfId="277" xr:uid="{00000000-0005-0000-0000-000037020000}"/>
    <cellStyle name="Comma 2 14 2" xfId="278" xr:uid="{00000000-0005-0000-0000-000038020000}"/>
    <cellStyle name="Comma 2 14 3" xfId="279" xr:uid="{00000000-0005-0000-0000-000039020000}"/>
    <cellStyle name="Comma 2 15" xfId="280" xr:uid="{00000000-0005-0000-0000-00003A020000}"/>
    <cellStyle name="Comma 2 15 2" xfId="281" xr:uid="{00000000-0005-0000-0000-00003B020000}"/>
    <cellStyle name="Comma 2 15 3" xfId="282" xr:uid="{00000000-0005-0000-0000-00003C020000}"/>
    <cellStyle name="Comma 2 16" xfId="283" xr:uid="{00000000-0005-0000-0000-00003D020000}"/>
    <cellStyle name="Comma 2 16 2" xfId="284" xr:uid="{00000000-0005-0000-0000-00003E020000}"/>
    <cellStyle name="Comma 2 16 3" xfId="285" xr:uid="{00000000-0005-0000-0000-00003F020000}"/>
    <cellStyle name="Comma 2 17" xfId="286" xr:uid="{00000000-0005-0000-0000-000040020000}"/>
    <cellStyle name="Comma 2 17 2" xfId="287" xr:uid="{00000000-0005-0000-0000-000041020000}"/>
    <cellStyle name="Comma 2 17 3" xfId="288" xr:uid="{00000000-0005-0000-0000-000042020000}"/>
    <cellStyle name="Comma 2 18" xfId="289" xr:uid="{00000000-0005-0000-0000-000043020000}"/>
    <cellStyle name="Comma 2 18 2" xfId="290" xr:uid="{00000000-0005-0000-0000-000044020000}"/>
    <cellStyle name="Comma 2 18 3" xfId="291" xr:uid="{00000000-0005-0000-0000-000045020000}"/>
    <cellStyle name="Comma 2 19" xfId="292" xr:uid="{00000000-0005-0000-0000-000046020000}"/>
    <cellStyle name="Comma 2 19 2" xfId="293" xr:uid="{00000000-0005-0000-0000-000047020000}"/>
    <cellStyle name="Comma 2 19 3" xfId="294" xr:uid="{00000000-0005-0000-0000-000048020000}"/>
    <cellStyle name="Comma 2 2" xfId="295" xr:uid="{00000000-0005-0000-0000-000049020000}"/>
    <cellStyle name="Comma 2 2 10" xfId="296" xr:uid="{00000000-0005-0000-0000-00004A020000}"/>
    <cellStyle name="Comma 2 2 11" xfId="297" xr:uid="{00000000-0005-0000-0000-00004B020000}"/>
    <cellStyle name="Comma 2 2 12" xfId="298" xr:uid="{00000000-0005-0000-0000-00004C020000}"/>
    <cellStyle name="Comma 2 2 13" xfId="299" xr:uid="{00000000-0005-0000-0000-00004D020000}"/>
    <cellStyle name="Comma 2 2 14" xfId="300" xr:uid="{00000000-0005-0000-0000-00004E020000}"/>
    <cellStyle name="Comma 2 2 15" xfId="301" xr:uid="{00000000-0005-0000-0000-00004F020000}"/>
    <cellStyle name="Comma 2 2 2" xfId="302" xr:uid="{00000000-0005-0000-0000-000050020000}"/>
    <cellStyle name="Comma 2 2 2 10" xfId="303" xr:uid="{00000000-0005-0000-0000-000051020000}"/>
    <cellStyle name="Comma 2 2 2 10 2" xfId="304" xr:uid="{00000000-0005-0000-0000-000052020000}"/>
    <cellStyle name="Comma 2 2 2 10 3" xfId="305" xr:uid="{00000000-0005-0000-0000-000053020000}"/>
    <cellStyle name="Comma 2 2 2 11" xfId="306" xr:uid="{00000000-0005-0000-0000-000054020000}"/>
    <cellStyle name="Comma 2 2 2 11 2" xfId="307" xr:uid="{00000000-0005-0000-0000-000055020000}"/>
    <cellStyle name="Comma 2 2 2 11 3" xfId="308" xr:uid="{00000000-0005-0000-0000-000056020000}"/>
    <cellStyle name="Comma 2 2 2 12" xfId="309" xr:uid="{00000000-0005-0000-0000-000057020000}"/>
    <cellStyle name="Comma 2 2 2 12 2" xfId="310" xr:uid="{00000000-0005-0000-0000-000058020000}"/>
    <cellStyle name="Comma 2 2 2 12 3" xfId="311" xr:uid="{00000000-0005-0000-0000-000059020000}"/>
    <cellStyle name="Comma 2 2 2 2" xfId="312" xr:uid="{00000000-0005-0000-0000-00005A020000}"/>
    <cellStyle name="Comma 2 2 2 2 10" xfId="313" xr:uid="{00000000-0005-0000-0000-00005B020000}"/>
    <cellStyle name="Comma 2 2 2 2 11" xfId="314" xr:uid="{00000000-0005-0000-0000-00005C020000}"/>
    <cellStyle name="Comma 2 2 2 2 12" xfId="315" xr:uid="{00000000-0005-0000-0000-00005D020000}"/>
    <cellStyle name="Comma 2 2 2 2 2" xfId="316" xr:uid="{00000000-0005-0000-0000-00005E020000}"/>
    <cellStyle name="Comma 2 2 2 2 2 2" xfId="317" xr:uid="{00000000-0005-0000-0000-00005F020000}"/>
    <cellStyle name="Comma 2 2 2 2 2 2 10" xfId="318" xr:uid="{00000000-0005-0000-0000-000060020000}"/>
    <cellStyle name="Comma 2 2 2 2 2 2 11" xfId="319" xr:uid="{00000000-0005-0000-0000-000061020000}"/>
    <cellStyle name="Comma 2 2 2 2 2 2 2" xfId="320" xr:uid="{00000000-0005-0000-0000-000062020000}"/>
    <cellStyle name="Comma 2 2 2 2 2 2 2 2" xfId="321" xr:uid="{00000000-0005-0000-0000-000063020000}"/>
    <cellStyle name="Comma 2 2 2 2 2 2 2 2 2" xfId="322" xr:uid="{00000000-0005-0000-0000-000064020000}"/>
    <cellStyle name="Comma 2 2 2 2 2 2 2 2 3" xfId="323" xr:uid="{00000000-0005-0000-0000-000065020000}"/>
    <cellStyle name="Comma 2 2 2 2 2 2 2 3" xfId="324" xr:uid="{00000000-0005-0000-0000-000066020000}"/>
    <cellStyle name="Comma 2 2 2 2 2 2 2 3 2" xfId="325" xr:uid="{00000000-0005-0000-0000-000067020000}"/>
    <cellStyle name="Comma 2 2 2 2 2 2 2 3 3" xfId="326" xr:uid="{00000000-0005-0000-0000-000068020000}"/>
    <cellStyle name="Comma 2 2 2 2 2 2 2 4" xfId="327" xr:uid="{00000000-0005-0000-0000-000069020000}"/>
    <cellStyle name="Comma 2 2 2 2 2 2 2 4 2" xfId="328" xr:uid="{00000000-0005-0000-0000-00006A020000}"/>
    <cellStyle name="Comma 2 2 2 2 2 2 2 4 3" xfId="329" xr:uid="{00000000-0005-0000-0000-00006B020000}"/>
    <cellStyle name="Comma 2 2 2 2 2 2 2 5" xfId="330" xr:uid="{00000000-0005-0000-0000-00006C020000}"/>
    <cellStyle name="Comma 2 2 2 2 2 2 2 5 2" xfId="331" xr:uid="{00000000-0005-0000-0000-00006D020000}"/>
    <cellStyle name="Comma 2 2 2 2 2 2 2 5 3" xfId="332" xr:uid="{00000000-0005-0000-0000-00006E020000}"/>
    <cellStyle name="Comma 2 2 2 2 2 2 2 6" xfId="333" xr:uid="{00000000-0005-0000-0000-00006F020000}"/>
    <cellStyle name="Comma 2 2 2 2 2 2 2 6 2" xfId="334" xr:uid="{00000000-0005-0000-0000-000070020000}"/>
    <cellStyle name="Comma 2 2 2 2 2 2 2 6 3" xfId="335" xr:uid="{00000000-0005-0000-0000-000071020000}"/>
    <cellStyle name="Comma 2 2 2 2 2 2 2 7" xfId="336" xr:uid="{00000000-0005-0000-0000-000072020000}"/>
    <cellStyle name="Comma 2 2 2 2 2 2 2 7 2" xfId="337" xr:uid="{00000000-0005-0000-0000-000073020000}"/>
    <cellStyle name="Comma 2 2 2 2 2 2 2 7 3" xfId="338" xr:uid="{00000000-0005-0000-0000-000074020000}"/>
    <cellStyle name="Comma 2 2 2 2 2 2 2 8" xfId="339" xr:uid="{00000000-0005-0000-0000-000075020000}"/>
    <cellStyle name="Comma 2 2 2 2 2 2 2 8 2" xfId="340" xr:uid="{00000000-0005-0000-0000-000076020000}"/>
    <cellStyle name="Comma 2 2 2 2 2 2 2 8 3" xfId="341" xr:uid="{00000000-0005-0000-0000-000077020000}"/>
    <cellStyle name="Comma 2 2 2 2 2 2 3" xfId="342" xr:uid="{00000000-0005-0000-0000-000078020000}"/>
    <cellStyle name="Comma 2 2 2 2 2 2 3 2" xfId="343" xr:uid="{00000000-0005-0000-0000-000079020000}"/>
    <cellStyle name="Comma 2 2 2 2 2 2 3 3" xfId="344" xr:uid="{00000000-0005-0000-0000-00007A020000}"/>
    <cellStyle name="Comma 2 2 2 2 2 2 4" xfId="345" xr:uid="{00000000-0005-0000-0000-00007B020000}"/>
    <cellStyle name="Comma 2 2 2 2 2 2 5" xfId="346" xr:uid="{00000000-0005-0000-0000-00007C020000}"/>
    <cellStyle name="Comma 2 2 2 2 2 2 6" xfId="347" xr:uid="{00000000-0005-0000-0000-00007D020000}"/>
    <cellStyle name="Comma 2 2 2 2 2 2 7" xfId="348" xr:uid="{00000000-0005-0000-0000-00007E020000}"/>
    <cellStyle name="Comma 2 2 2 2 2 2 8" xfId="349" xr:uid="{00000000-0005-0000-0000-00007F020000}"/>
    <cellStyle name="Comma 2 2 2 2 2 2 9" xfId="350" xr:uid="{00000000-0005-0000-0000-000080020000}"/>
    <cellStyle name="Comma 2 2 2 2 2 3" xfId="351" xr:uid="{00000000-0005-0000-0000-000081020000}"/>
    <cellStyle name="Comma 2 2 2 2 2 4" xfId="352" xr:uid="{00000000-0005-0000-0000-000082020000}"/>
    <cellStyle name="Comma 2 2 2 2 2 4 2" xfId="353" xr:uid="{00000000-0005-0000-0000-000083020000}"/>
    <cellStyle name="Comma 2 2 2 2 2 4 3" xfId="354" xr:uid="{00000000-0005-0000-0000-000084020000}"/>
    <cellStyle name="Comma 2 2 2 2 2 5" xfId="355" xr:uid="{00000000-0005-0000-0000-000085020000}"/>
    <cellStyle name="Comma 2 2 2 2 2 5 2" xfId="356" xr:uid="{00000000-0005-0000-0000-000086020000}"/>
    <cellStyle name="Comma 2 2 2 2 2 5 3" xfId="357" xr:uid="{00000000-0005-0000-0000-000087020000}"/>
    <cellStyle name="Comma 2 2 2 2 2 6" xfId="358" xr:uid="{00000000-0005-0000-0000-000088020000}"/>
    <cellStyle name="Comma 2 2 2 2 2 6 2" xfId="359" xr:uid="{00000000-0005-0000-0000-000089020000}"/>
    <cellStyle name="Comma 2 2 2 2 2 6 3" xfId="360" xr:uid="{00000000-0005-0000-0000-00008A020000}"/>
    <cellStyle name="Comma 2 2 2 2 2 7" xfId="361" xr:uid="{00000000-0005-0000-0000-00008B020000}"/>
    <cellStyle name="Comma 2 2 2 2 2 7 2" xfId="362" xr:uid="{00000000-0005-0000-0000-00008C020000}"/>
    <cellStyle name="Comma 2 2 2 2 2 7 3" xfId="363" xr:uid="{00000000-0005-0000-0000-00008D020000}"/>
    <cellStyle name="Comma 2 2 2 2 2 8" xfId="364" xr:uid="{00000000-0005-0000-0000-00008E020000}"/>
    <cellStyle name="Comma 2 2 2 2 2 8 2" xfId="365" xr:uid="{00000000-0005-0000-0000-00008F020000}"/>
    <cellStyle name="Comma 2 2 2 2 2 8 3" xfId="366" xr:uid="{00000000-0005-0000-0000-000090020000}"/>
    <cellStyle name="Comma 2 2 2 2 2 9" xfId="367" xr:uid="{00000000-0005-0000-0000-000091020000}"/>
    <cellStyle name="Comma 2 2 2 2 2 9 2" xfId="368" xr:uid="{00000000-0005-0000-0000-000092020000}"/>
    <cellStyle name="Comma 2 2 2 2 2 9 3" xfId="369" xr:uid="{00000000-0005-0000-0000-000093020000}"/>
    <cellStyle name="Comma 2 2 2 2 3" xfId="370" xr:uid="{00000000-0005-0000-0000-000094020000}"/>
    <cellStyle name="Comma 2 2 2 2 3 2" xfId="371" xr:uid="{00000000-0005-0000-0000-000095020000}"/>
    <cellStyle name="Comma 2 2 2 2 3 3" xfId="372" xr:uid="{00000000-0005-0000-0000-000096020000}"/>
    <cellStyle name="Comma 2 2 2 2 4" xfId="373" xr:uid="{00000000-0005-0000-0000-000097020000}"/>
    <cellStyle name="Comma 2 2 2 2 4 2" xfId="374" xr:uid="{00000000-0005-0000-0000-000098020000}"/>
    <cellStyle name="Comma 2 2 2 2 4 3" xfId="375" xr:uid="{00000000-0005-0000-0000-000099020000}"/>
    <cellStyle name="Comma 2 2 2 2 5" xfId="376" xr:uid="{00000000-0005-0000-0000-00009A020000}"/>
    <cellStyle name="Comma 2 2 2 2 6" xfId="377" xr:uid="{00000000-0005-0000-0000-00009B020000}"/>
    <cellStyle name="Comma 2 2 2 2 7" xfId="378" xr:uid="{00000000-0005-0000-0000-00009C020000}"/>
    <cellStyle name="Comma 2 2 2 2 8" xfId="379" xr:uid="{00000000-0005-0000-0000-00009D020000}"/>
    <cellStyle name="Comma 2 2 2 2 9" xfId="380" xr:uid="{00000000-0005-0000-0000-00009E020000}"/>
    <cellStyle name="Comma 2 2 2 3" xfId="381" xr:uid="{00000000-0005-0000-0000-00009F020000}"/>
    <cellStyle name="Comma 2 2 2 3 2" xfId="382" xr:uid="{00000000-0005-0000-0000-0000A0020000}"/>
    <cellStyle name="Comma 2 2 2 3 3" xfId="383" xr:uid="{00000000-0005-0000-0000-0000A1020000}"/>
    <cellStyle name="Comma 2 2 2 4" xfId="384" xr:uid="{00000000-0005-0000-0000-0000A2020000}"/>
    <cellStyle name="Comma 2 2 2 4 2" xfId="385" xr:uid="{00000000-0005-0000-0000-0000A3020000}"/>
    <cellStyle name="Comma 2 2 2 4 3" xfId="386" xr:uid="{00000000-0005-0000-0000-0000A4020000}"/>
    <cellStyle name="Comma 2 2 2 5" xfId="387" xr:uid="{00000000-0005-0000-0000-0000A5020000}"/>
    <cellStyle name="Comma 2 2 2 5 2" xfId="388" xr:uid="{00000000-0005-0000-0000-0000A6020000}"/>
    <cellStyle name="Comma 2 2 2 5 3" xfId="389" xr:uid="{00000000-0005-0000-0000-0000A7020000}"/>
    <cellStyle name="Comma 2 2 2 5 4" xfId="390" xr:uid="{00000000-0005-0000-0000-0000A8020000}"/>
    <cellStyle name="Comma 2 2 2 6" xfId="391" xr:uid="{00000000-0005-0000-0000-0000A9020000}"/>
    <cellStyle name="Comma 2 2 2 7" xfId="392" xr:uid="{00000000-0005-0000-0000-0000AA020000}"/>
    <cellStyle name="Comma 2 2 2 7 2" xfId="393" xr:uid="{00000000-0005-0000-0000-0000AB020000}"/>
    <cellStyle name="Comma 2 2 2 7 3" xfId="394" xr:uid="{00000000-0005-0000-0000-0000AC020000}"/>
    <cellStyle name="Comma 2 2 2 8" xfId="395" xr:uid="{00000000-0005-0000-0000-0000AD020000}"/>
    <cellStyle name="Comma 2 2 2 8 2" xfId="396" xr:uid="{00000000-0005-0000-0000-0000AE020000}"/>
    <cellStyle name="Comma 2 2 2 8 3" xfId="397" xr:uid="{00000000-0005-0000-0000-0000AF020000}"/>
    <cellStyle name="Comma 2 2 2 9" xfId="398" xr:uid="{00000000-0005-0000-0000-0000B0020000}"/>
    <cellStyle name="Comma 2 2 2 9 2" xfId="399" xr:uid="{00000000-0005-0000-0000-0000B1020000}"/>
    <cellStyle name="Comma 2 2 2 9 3" xfId="400" xr:uid="{00000000-0005-0000-0000-0000B2020000}"/>
    <cellStyle name="Comma 2 2 3" xfId="401" xr:uid="{00000000-0005-0000-0000-0000B3020000}"/>
    <cellStyle name="Comma 2 2 3 2" xfId="402" xr:uid="{00000000-0005-0000-0000-0000B4020000}"/>
    <cellStyle name="Comma 2 2 3 2 2" xfId="403" xr:uid="{00000000-0005-0000-0000-0000B5020000}"/>
    <cellStyle name="Comma 2 2 3 2 3" xfId="404" xr:uid="{00000000-0005-0000-0000-0000B6020000}"/>
    <cellStyle name="Comma 2 2 3 2 4" xfId="405" xr:uid="{00000000-0005-0000-0000-0000B7020000}"/>
    <cellStyle name="Comma 2 2 3 3" xfId="406" xr:uid="{00000000-0005-0000-0000-0000B8020000}"/>
    <cellStyle name="Comma 2 2 4" xfId="407" xr:uid="{00000000-0005-0000-0000-0000B9020000}"/>
    <cellStyle name="Comma 2 2 5" xfId="408" xr:uid="{00000000-0005-0000-0000-0000BA020000}"/>
    <cellStyle name="Comma 2 2 5 2" xfId="409" xr:uid="{00000000-0005-0000-0000-0000BB020000}"/>
    <cellStyle name="Comma 2 2 5 2 2" xfId="410" xr:uid="{00000000-0005-0000-0000-0000BC020000}"/>
    <cellStyle name="Comma 2 2 5 2 3" xfId="411" xr:uid="{00000000-0005-0000-0000-0000BD020000}"/>
    <cellStyle name="Comma 2 2 6" xfId="412" xr:uid="{00000000-0005-0000-0000-0000BE020000}"/>
    <cellStyle name="Comma 2 2 6 2" xfId="413" xr:uid="{00000000-0005-0000-0000-0000BF020000}"/>
    <cellStyle name="Comma 2 2 6 3" xfId="414" xr:uid="{00000000-0005-0000-0000-0000C0020000}"/>
    <cellStyle name="Comma 2 2 7" xfId="415" xr:uid="{00000000-0005-0000-0000-0000C1020000}"/>
    <cellStyle name="Comma 2 2 8" xfId="416" xr:uid="{00000000-0005-0000-0000-0000C2020000}"/>
    <cellStyle name="Comma 2 2 9" xfId="417" xr:uid="{00000000-0005-0000-0000-0000C3020000}"/>
    <cellStyle name="Comma 2 20" xfId="418" xr:uid="{00000000-0005-0000-0000-0000C4020000}"/>
    <cellStyle name="Comma 2 20 2" xfId="419" xr:uid="{00000000-0005-0000-0000-0000C5020000}"/>
    <cellStyle name="Comma 2 20 3" xfId="420" xr:uid="{00000000-0005-0000-0000-0000C6020000}"/>
    <cellStyle name="Comma 2 21" xfId="421" xr:uid="{00000000-0005-0000-0000-0000C7020000}"/>
    <cellStyle name="Comma 2 21 2" xfId="422" xr:uid="{00000000-0005-0000-0000-0000C8020000}"/>
    <cellStyle name="Comma 2 21 3" xfId="423" xr:uid="{00000000-0005-0000-0000-0000C9020000}"/>
    <cellStyle name="Comma 2 22" xfId="424" xr:uid="{00000000-0005-0000-0000-0000CA020000}"/>
    <cellStyle name="Comma 2 22 2" xfId="425" xr:uid="{00000000-0005-0000-0000-0000CB020000}"/>
    <cellStyle name="Comma 2 22 3" xfId="426" xr:uid="{00000000-0005-0000-0000-0000CC020000}"/>
    <cellStyle name="Comma 2 23" xfId="427" xr:uid="{00000000-0005-0000-0000-0000CD020000}"/>
    <cellStyle name="Comma 2 23 2" xfId="428" xr:uid="{00000000-0005-0000-0000-0000CE020000}"/>
    <cellStyle name="Comma 2 23 3" xfId="429" xr:uid="{00000000-0005-0000-0000-0000CF020000}"/>
    <cellStyle name="Comma 2 24" xfId="430" xr:uid="{00000000-0005-0000-0000-0000D0020000}"/>
    <cellStyle name="Comma 2 24 2" xfId="431" xr:uid="{00000000-0005-0000-0000-0000D1020000}"/>
    <cellStyle name="Comma 2 24 3" xfId="432" xr:uid="{00000000-0005-0000-0000-0000D2020000}"/>
    <cellStyle name="Comma 2 25" xfId="433" xr:uid="{00000000-0005-0000-0000-0000D3020000}"/>
    <cellStyle name="Comma 2 25 2" xfId="434" xr:uid="{00000000-0005-0000-0000-0000D4020000}"/>
    <cellStyle name="Comma 2 25 3" xfId="435" xr:uid="{00000000-0005-0000-0000-0000D5020000}"/>
    <cellStyle name="Comma 2 26" xfId="436" xr:uid="{00000000-0005-0000-0000-0000D6020000}"/>
    <cellStyle name="Comma 2 26 2" xfId="437" xr:uid="{00000000-0005-0000-0000-0000D7020000}"/>
    <cellStyle name="Comma 2 26 3" xfId="438" xr:uid="{00000000-0005-0000-0000-0000D8020000}"/>
    <cellStyle name="Comma 2 27" xfId="439" xr:uid="{00000000-0005-0000-0000-0000D9020000}"/>
    <cellStyle name="Comma 2 27 2" xfId="440" xr:uid="{00000000-0005-0000-0000-0000DA020000}"/>
    <cellStyle name="Comma 2 27 3" xfId="441" xr:uid="{00000000-0005-0000-0000-0000DB020000}"/>
    <cellStyle name="Comma 2 28" xfId="442" xr:uid="{00000000-0005-0000-0000-0000DC020000}"/>
    <cellStyle name="Comma 2 28 2" xfId="443" xr:uid="{00000000-0005-0000-0000-0000DD020000}"/>
    <cellStyle name="Comma 2 28 3" xfId="444" xr:uid="{00000000-0005-0000-0000-0000DE020000}"/>
    <cellStyle name="Comma 2 29" xfId="445" xr:uid="{00000000-0005-0000-0000-0000DF020000}"/>
    <cellStyle name="Comma 2 29 2" xfId="446" xr:uid="{00000000-0005-0000-0000-0000E0020000}"/>
    <cellStyle name="Comma 2 29 3" xfId="447" xr:uid="{00000000-0005-0000-0000-0000E1020000}"/>
    <cellStyle name="Comma 2 3" xfId="448" xr:uid="{00000000-0005-0000-0000-0000E2020000}"/>
    <cellStyle name="Comma 2 3 2" xfId="449" xr:uid="{00000000-0005-0000-0000-0000E3020000}"/>
    <cellStyle name="Comma 2 3 2 2" xfId="450" xr:uid="{00000000-0005-0000-0000-0000E4020000}"/>
    <cellStyle name="Comma 2 3 2 2 2" xfId="451" xr:uid="{00000000-0005-0000-0000-0000E5020000}"/>
    <cellStyle name="Comma 2 3 2 2 2 2" xfId="452" xr:uid="{00000000-0005-0000-0000-0000E6020000}"/>
    <cellStyle name="Comma 2 3 2 2 2 2 2" xfId="453" xr:uid="{00000000-0005-0000-0000-0000E7020000}"/>
    <cellStyle name="Comma 2 3 2 2 2 2 3" xfId="454" xr:uid="{00000000-0005-0000-0000-0000E8020000}"/>
    <cellStyle name="Comma 2 3 2 2 3" xfId="455" xr:uid="{00000000-0005-0000-0000-0000E9020000}"/>
    <cellStyle name="Comma 2 3 2 2 3 2" xfId="456" xr:uid="{00000000-0005-0000-0000-0000EA020000}"/>
    <cellStyle name="Comma 2 3 2 2 3 3" xfId="457" xr:uid="{00000000-0005-0000-0000-0000EB020000}"/>
    <cellStyle name="Comma 2 3 2 2 4" xfId="458" xr:uid="{00000000-0005-0000-0000-0000EC020000}"/>
    <cellStyle name="Comma 2 3 2 2 5" xfId="459" xr:uid="{00000000-0005-0000-0000-0000ED020000}"/>
    <cellStyle name="Comma 2 3 2 3" xfId="460" xr:uid="{00000000-0005-0000-0000-0000EE020000}"/>
    <cellStyle name="Comma 2 3 2 3 2" xfId="461" xr:uid="{00000000-0005-0000-0000-0000EF020000}"/>
    <cellStyle name="Comma 2 3 2 3 3" xfId="462" xr:uid="{00000000-0005-0000-0000-0000F0020000}"/>
    <cellStyle name="Comma 2 3 2 4" xfId="463" xr:uid="{00000000-0005-0000-0000-0000F1020000}"/>
    <cellStyle name="Comma 2 3 2 4 2" xfId="464" xr:uid="{00000000-0005-0000-0000-0000F2020000}"/>
    <cellStyle name="Comma 2 3 2 4 3" xfId="465" xr:uid="{00000000-0005-0000-0000-0000F3020000}"/>
    <cellStyle name="Comma 2 3 2 5" xfId="466" xr:uid="{00000000-0005-0000-0000-0000F4020000}"/>
    <cellStyle name="Comma 2 3 2 5 2" xfId="467" xr:uid="{00000000-0005-0000-0000-0000F5020000}"/>
    <cellStyle name="Comma 2 3 2 5 3" xfId="468" xr:uid="{00000000-0005-0000-0000-0000F6020000}"/>
    <cellStyle name="Comma 2 3 2 5 4" xfId="469" xr:uid="{00000000-0005-0000-0000-0000F7020000}"/>
    <cellStyle name="Comma 2 3 3" xfId="470" xr:uid="{00000000-0005-0000-0000-0000F8020000}"/>
    <cellStyle name="Comma 2 3 3 2" xfId="471" xr:uid="{00000000-0005-0000-0000-0000F9020000}"/>
    <cellStyle name="Comma 2 3 3 2 2" xfId="472" xr:uid="{00000000-0005-0000-0000-0000FA020000}"/>
    <cellStyle name="Comma 2 3 3 2 3" xfId="473" xr:uid="{00000000-0005-0000-0000-0000FB020000}"/>
    <cellStyle name="Comma 2 3 3 2 4" xfId="474" xr:uid="{00000000-0005-0000-0000-0000FC020000}"/>
    <cellStyle name="Comma 2 3 3 3" xfId="475" xr:uid="{00000000-0005-0000-0000-0000FD020000}"/>
    <cellStyle name="Comma 2 3 4" xfId="476" xr:uid="{00000000-0005-0000-0000-0000FE020000}"/>
    <cellStyle name="Comma 2 3 5" xfId="477" xr:uid="{00000000-0005-0000-0000-0000FF020000}"/>
    <cellStyle name="Comma 2 3 5 2" xfId="478" xr:uid="{00000000-0005-0000-0000-000000030000}"/>
    <cellStyle name="Comma 2 3 5 2 2" xfId="479" xr:uid="{00000000-0005-0000-0000-000001030000}"/>
    <cellStyle name="Comma 2 3 5 2 3" xfId="480" xr:uid="{00000000-0005-0000-0000-000002030000}"/>
    <cellStyle name="Comma 2 3 6" xfId="481" xr:uid="{00000000-0005-0000-0000-000003030000}"/>
    <cellStyle name="Comma 2 3 7" xfId="482" xr:uid="{00000000-0005-0000-0000-000004030000}"/>
    <cellStyle name="Comma 2 30" xfId="483" xr:uid="{00000000-0005-0000-0000-000005030000}"/>
    <cellStyle name="Comma 2 30 2" xfId="484" xr:uid="{00000000-0005-0000-0000-000006030000}"/>
    <cellStyle name="Comma 2 30 3" xfId="485" xr:uid="{00000000-0005-0000-0000-000007030000}"/>
    <cellStyle name="Comma 2 31" xfId="486" xr:uid="{00000000-0005-0000-0000-000008030000}"/>
    <cellStyle name="Comma 2 31 2" xfId="487" xr:uid="{00000000-0005-0000-0000-000009030000}"/>
    <cellStyle name="Comma 2 31 3" xfId="488" xr:uid="{00000000-0005-0000-0000-00000A030000}"/>
    <cellStyle name="Comma 2 32" xfId="489" xr:uid="{00000000-0005-0000-0000-00000B030000}"/>
    <cellStyle name="Comma 2 32 2" xfId="490" xr:uid="{00000000-0005-0000-0000-00000C030000}"/>
    <cellStyle name="Comma 2 32 3" xfId="491" xr:uid="{00000000-0005-0000-0000-00000D030000}"/>
    <cellStyle name="Comma 2 33" xfId="492" xr:uid="{00000000-0005-0000-0000-00000E030000}"/>
    <cellStyle name="Comma 2 33 2" xfId="493" xr:uid="{00000000-0005-0000-0000-00000F030000}"/>
    <cellStyle name="Comma 2 33 3" xfId="494" xr:uid="{00000000-0005-0000-0000-000010030000}"/>
    <cellStyle name="Comma 2 34" xfId="495" xr:uid="{00000000-0005-0000-0000-000011030000}"/>
    <cellStyle name="Comma 2 34 2" xfId="496" xr:uid="{00000000-0005-0000-0000-000012030000}"/>
    <cellStyle name="Comma 2 34 3" xfId="497" xr:uid="{00000000-0005-0000-0000-000013030000}"/>
    <cellStyle name="Comma 2 35" xfId="498" xr:uid="{00000000-0005-0000-0000-000014030000}"/>
    <cellStyle name="Comma 2 35 2" xfId="499" xr:uid="{00000000-0005-0000-0000-000015030000}"/>
    <cellStyle name="Comma 2 35 3" xfId="500" xr:uid="{00000000-0005-0000-0000-000016030000}"/>
    <cellStyle name="Comma 2 36" xfId="501" xr:uid="{00000000-0005-0000-0000-000017030000}"/>
    <cellStyle name="Comma 2 36 2" xfId="502" xr:uid="{00000000-0005-0000-0000-000018030000}"/>
    <cellStyle name="Comma 2 36 3" xfId="503" xr:uid="{00000000-0005-0000-0000-000019030000}"/>
    <cellStyle name="Comma 2 37" xfId="504" xr:uid="{00000000-0005-0000-0000-00001A030000}"/>
    <cellStyle name="Comma 2 37 2" xfId="505" xr:uid="{00000000-0005-0000-0000-00001B030000}"/>
    <cellStyle name="Comma 2 37 3" xfId="506" xr:uid="{00000000-0005-0000-0000-00001C030000}"/>
    <cellStyle name="Comma 2 38" xfId="507" xr:uid="{00000000-0005-0000-0000-00001D030000}"/>
    <cellStyle name="Comma 2 38 2" xfId="508" xr:uid="{00000000-0005-0000-0000-00001E030000}"/>
    <cellStyle name="Comma 2 38 3" xfId="509" xr:uid="{00000000-0005-0000-0000-00001F030000}"/>
    <cellStyle name="Comma 2 39" xfId="510" xr:uid="{00000000-0005-0000-0000-000020030000}"/>
    <cellStyle name="Comma 2 39 2" xfId="511" xr:uid="{00000000-0005-0000-0000-000021030000}"/>
    <cellStyle name="Comma 2 39 3" xfId="512" xr:uid="{00000000-0005-0000-0000-000022030000}"/>
    <cellStyle name="Comma 2 4" xfId="513" xr:uid="{00000000-0005-0000-0000-000023030000}"/>
    <cellStyle name="Comma 2 4 2" xfId="514" xr:uid="{00000000-0005-0000-0000-000024030000}"/>
    <cellStyle name="Comma 2 4 3" xfId="515" xr:uid="{00000000-0005-0000-0000-000025030000}"/>
    <cellStyle name="Comma 2 40" xfId="516" xr:uid="{00000000-0005-0000-0000-000026030000}"/>
    <cellStyle name="Comma 2 40 2" xfId="517" xr:uid="{00000000-0005-0000-0000-000027030000}"/>
    <cellStyle name="Comma 2 40 3" xfId="518" xr:uid="{00000000-0005-0000-0000-000028030000}"/>
    <cellStyle name="Comma 2 41" xfId="519" xr:uid="{00000000-0005-0000-0000-000029030000}"/>
    <cellStyle name="Comma 2 42" xfId="520" xr:uid="{00000000-0005-0000-0000-00002A030000}"/>
    <cellStyle name="Comma 2 43" xfId="521" xr:uid="{00000000-0005-0000-0000-00002B030000}"/>
    <cellStyle name="Comma 2 44" xfId="522" xr:uid="{00000000-0005-0000-0000-00002C030000}"/>
    <cellStyle name="Comma 2 45" xfId="863" xr:uid="{00000000-0005-0000-0000-00002D030000}"/>
    <cellStyle name="Comma 2 5" xfId="523" xr:uid="{00000000-0005-0000-0000-00002E030000}"/>
    <cellStyle name="Comma 2 5 2" xfId="524" xr:uid="{00000000-0005-0000-0000-00002F030000}"/>
    <cellStyle name="Comma 2 5 3" xfId="525" xr:uid="{00000000-0005-0000-0000-000030030000}"/>
    <cellStyle name="Comma 2 6" xfId="526" xr:uid="{00000000-0005-0000-0000-000031030000}"/>
    <cellStyle name="Comma 2 6 2" xfId="527" xr:uid="{00000000-0005-0000-0000-000032030000}"/>
    <cellStyle name="Comma 2 6 3" xfId="528" xr:uid="{00000000-0005-0000-0000-000033030000}"/>
    <cellStyle name="Comma 2 7" xfId="529" xr:uid="{00000000-0005-0000-0000-000034030000}"/>
    <cellStyle name="Comma 2 7 2" xfId="530" xr:uid="{00000000-0005-0000-0000-000035030000}"/>
    <cellStyle name="Comma 2 7 3" xfId="531" xr:uid="{00000000-0005-0000-0000-000036030000}"/>
    <cellStyle name="Comma 2 8" xfId="532" xr:uid="{00000000-0005-0000-0000-000037030000}"/>
    <cellStyle name="Comma 2 8 2" xfId="533" xr:uid="{00000000-0005-0000-0000-000038030000}"/>
    <cellStyle name="Comma 2 8 3" xfId="534" xr:uid="{00000000-0005-0000-0000-000039030000}"/>
    <cellStyle name="Comma 2 9" xfId="535" xr:uid="{00000000-0005-0000-0000-00003A030000}"/>
    <cellStyle name="Comma 2 9 2" xfId="536" xr:uid="{00000000-0005-0000-0000-00003B030000}"/>
    <cellStyle name="Comma 2 9 3" xfId="537" xr:uid="{00000000-0005-0000-0000-00003C030000}"/>
    <cellStyle name="Comma 20" xfId="538" xr:uid="{00000000-0005-0000-0000-00003D030000}"/>
    <cellStyle name="Comma 21" xfId="860" xr:uid="{00000000-0005-0000-0000-00003E030000}"/>
    <cellStyle name="Comma 22" xfId="1170" xr:uid="{00000000-0005-0000-0000-00003F030000}"/>
    <cellStyle name="Comma 3" xfId="539" xr:uid="{00000000-0005-0000-0000-000040030000}"/>
    <cellStyle name="Comma 3 2" xfId="540" xr:uid="{00000000-0005-0000-0000-000041030000}"/>
    <cellStyle name="Comma 3 2 2" xfId="541" xr:uid="{00000000-0005-0000-0000-000042030000}"/>
    <cellStyle name="Comma 3 2 3" xfId="542" xr:uid="{00000000-0005-0000-0000-000043030000}"/>
    <cellStyle name="Comma 3 2 4" xfId="868" xr:uid="{00000000-0005-0000-0000-000044030000}"/>
    <cellStyle name="Comma 3 3" xfId="543" xr:uid="{00000000-0005-0000-0000-000045030000}"/>
    <cellStyle name="Comma 3 3 2" xfId="544" xr:uid="{00000000-0005-0000-0000-000046030000}"/>
    <cellStyle name="Comma 3 3 3" xfId="545" xr:uid="{00000000-0005-0000-0000-000047030000}"/>
    <cellStyle name="Comma 3 3 4" xfId="869" xr:uid="{00000000-0005-0000-0000-000048030000}"/>
    <cellStyle name="Comma 3 4" xfId="546" xr:uid="{00000000-0005-0000-0000-000049030000}"/>
    <cellStyle name="Comma 3 4 2" xfId="870" xr:uid="{00000000-0005-0000-0000-00004A030000}"/>
    <cellStyle name="Comma 3 5" xfId="547" xr:uid="{00000000-0005-0000-0000-00004B030000}"/>
    <cellStyle name="Comma 3 6" xfId="548" xr:uid="{00000000-0005-0000-0000-00004C030000}"/>
    <cellStyle name="Comma 3 7" xfId="866" xr:uid="{00000000-0005-0000-0000-00004D030000}"/>
    <cellStyle name="Comma 3 8" xfId="867" xr:uid="{00000000-0005-0000-0000-00004E030000}"/>
    <cellStyle name="Comma 4" xfId="549" xr:uid="{00000000-0005-0000-0000-00004F030000}"/>
    <cellStyle name="Comma 4 10" xfId="1172" xr:uid="{00000000-0005-0000-0000-000050030000}"/>
    <cellStyle name="Comma 4 11" xfId="1173" xr:uid="{00000000-0005-0000-0000-000051030000}"/>
    <cellStyle name="Comma 4 12" xfId="1174" xr:uid="{00000000-0005-0000-0000-000052030000}"/>
    <cellStyle name="Comma 4 13" xfId="1175" xr:uid="{00000000-0005-0000-0000-000053030000}"/>
    <cellStyle name="Comma 4 14" xfId="1176" xr:uid="{00000000-0005-0000-0000-000054030000}"/>
    <cellStyle name="Comma 4 15" xfId="1177" xr:uid="{00000000-0005-0000-0000-000055030000}"/>
    <cellStyle name="Comma 4 16" xfId="1178" xr:uid="{00000000-0005-0000-0000-000056030000}"/>
    <cellStyle name="Comma 4 17" xfId="1179" xr:uid="{00000000-0005-0000-0000-000057030000}"/>
    <cellStyle name="Comma 4 18" xfId="1171" xr:uid="{00000000-0005-0000-0000-000058030000}"/>
    <cellStyle name="Comma 4 2" xfId="550" xr:uid="{00000000-0005-0000-0000-000059030000}"/>
    <cellStyle name="Comma 4 2 2" xfId="551" xr:uid="{00000000-0005-0000-0000-00005A030000}"/>
    <cellStyle name="Comma 4 2 3" xfId="1181" xr:uid="{00000000-0005-0000-0000-00005B030000}"/>
    <cellStyle name="Comma 4 2 4" xfId="1180" xr:uid="{00000000-0005-0000-0000-00005C030000}"/>
    <cellStyle name="Comma 4 3" xfId="871" xr:uid="{00000000-0005-0000-0000-00005D030000}"/>
    <cellStyle name="Comma 4 4" xfId="1182" xr:uid="{00000000-0005-0000-0000-00005E030000}"/>
    <cellStyle name="Comma 4 5" xfId="1183" xr:uid="{00000000-0005-0000-0000-00005F030000}"/>
    <cellStyle name="Comma 4 6" xfId="1184" xr:uid="{00000000-0005-0000-0000-000060030000}"/>
    <cellStyle name="Comma 4 7" xfId="1185" xr:uid="{00000000-0005-0000-0000-000061030000}"/>
    <cellStyle name="Comma 4 8" xfId="1186" xr:uid="{00000000-0005-0000-0000-000062030000}"/>
    <cellStyle name="Comma 4 9" xfId="1187" xr:uid="{00000000-0005-0000-0000-000063030000}"/>
    <cellStyle name="Comma 5" xfId="552" xr:uid="{00000000-0005-0000-0000-000064030000}"/>
    <cellStyle name="Comma 5 2" xfId="553" xr:uid="{00000000-0005-0000-0000-000065030000}"/>
    <cellStyle name="Comma 5 2 2" xfId="554" xr:uid="{00000000-0005-0000-0000-000066030000}"/>
    <cellStyle name="Comma 5 2 3" xfId="555" xr:uid="{00000000-0005-0000-0000-000067030000}"/>
    <cellStyle name="Comma 5 3" xfId="556" xr:uid="{00000000-0005-0000-0000-000068030000}"/>
    <cellStyle name="Comma 5 4" xfId="557" xr:uid="{00000000-0005-0000-0000-000069030000}"/>
    <cellStyle name="Comma 6" xfId="558" xr:uid="{00000000-0005-0000-0000-00006A030000}"/>
    <cellStyle name="Comma 6 2" xfId="559" xr:uid="{00000000-0005-0000-0000-00006B030000}"/>
    <cellStyle name="Comma 6 2 2" xfId="560" xr:uid="{00000000-0005-0000-0000-00006C030000}"/>
    <cellStyle name="Comma 6 2 3" xfId="561" xr:uid="{00000000-0005-0000-0000-00006D030000}"/>
    <cellStyle name="Comma 6 3" xfId="562" xr:uid="{00000000-0005-0000-0000-00006E030000}"/>
    <cellStyle name="Comma 6 3 2" xfId="563" xr:uid="{00000000-0005-0000-0000-00006F030000}"/>
    <cellStyle name="Comma 6 3 3" xfId="564" xr:uid="{00000000-0005-0000-0000-000070030000}"/>
    <cellStyle name="Comma 6 4" xfId="565" xr:uid="{00000000-0005-0000-0000-000071030000}"/>
    <cellStyle name="Comma 6 4 2" xfId="566" xr:uid="{00000000-0005-0000-0000-000072030000}"/>
    <cellStyle name="Comma 6 4 3" xfId="567" xr:uid="{00000000-0005-0000-0000-000073030000}"/>
    <cellStyle name="Comma 6 5" xfId="568" xr:uid="{00000000-0005-0000-0000-000074030000}"/>
    <cellStyle name="Comma 6 5 2" xfId="569" xr:uid="{00000000-0005-0000-0000-000075030000}"/>
    <cellStyle name="Comma 6 5 3" xfId="570" xr:uid="{00000000-0005-0000-0000-000076030000}"/>
    <cellStyle name="Comma 6 6" xfId="571" xr:uid="{00000000-0005-0000-0000-000077030000}"/>
    <cellStyle name="Comma 6 6 2" xfId="572" xr:uid="{00000000-0005-0000-0000-000078030000}"/>
    <cellStyle name="Comma 6 6 3" xfId="573" xr:uid="{00000000-0005-0000-0000-000079030000}"/>
    <cellStyle name="Comma 6 7" xfId="574" xr:uid="{00000000-0005-0000-0000-00007A030000}"/>
    <cellStyle name="Comma 6 8" xfId="575" xr:uid="{00000000-0005-0000-0000-00007B030000}"/>
    <cellStyle name="Comma 7" xfId="576" xr:uid="{00000000-0005-0000-0000-00007C030000}"/>
    <cellStyle name="Comma 8" xfId="577" xr:uid="{00000000-0005-0000-0000-00007D030000}"/>
    <cellStyle name="Comma 8 2" xfId="578" xr:uid="{00000000-0005-0000-0000-00007E030000}"/>
    <cellStyle name="Comma 9" xfId="579" xr:uid="{00000000-0005-0000-0000-00007F030000}"/>
    <cellStyle name="Euro" xfId="580" xr:uid="{00000000-0005-0000-0000-000080030000}"/>
    <cellStyle name="Explanatory Text" xfId="16" builtinId="53" customBuiltin="1"/>
    <cellStyle name="Explanatory Text 2" xfId="581" xr:uid="{00000000-0005-0000-0000-000082030000}"/>
    <cellStyle name="Explanatory Text 2 2" xfId="1188" xr:uid="{00000000-0005-0000-0000-000083030000}"/>
    <cellStyle name="Explanatory Text 2 3" xfId="1189" xr:uid="{00000000-0005-0000-0000-000084030000}"/>
    <cellStyle name="Explanatory Text 3" xfId="582" xr:uid="{00000000-0005-0000-0000-000085030000}"/>
    <cellStyle name="Explanatory Text 3 2" xfId="1190" xr:uid="{00000000-0005-0000-0000-000086030000}"/>
    <cellStyle name="Explanatory Text 4" xfId="583" xr:uid="{00000000-0005-0000-0000-000087030000}"/>
    <cellStyle name="Good" xfId="7" builtinId="26" customBuiltin="1"/>
    <cellStyle name="Good 2" xfId="584" xr:uid="{00000000-0005-0000-0000-000089030000}"/>
    <cellStyle name="Good 2 2" xfId="1192" xr:uid="{00000000-0005-0000-0000-00008A030000}"/>
    <cellStyle name="Good 2 3" xfId="1193" xr:uid="{00000000-0005-0000-0000-00008B030000}"/>
    <cellStyle name="Good 2 4" xfId="1194" xr:uid="{00000000-0005-0000-0000-00008C030000}"/>
    <cellStyle name="Good 2 5" xfId="1191" xr:uid="{00000000-0005-0000-0000-00008D030000}"/>
    <cellStyle name="Good 3" xfId="585" xr:uid="{00000000-0005-0000-0000-00008E030000}"/>
    <cellStyle name="Good 3 2" xfId="1196" xr:uid="{00000000-0005-0000-0000-00008F030000}"/>
    <cellStyle name="Good 3 3" xfId="1197" xr:uid="{00000000-0005-0000-0000-000090030000}"/>
    <cellStyle name="Good 3 4" xfId="1195" xr:uid="{00000000-0005-0000-0000-000091030000}"/>
    <cellStyle name="Good 4" xfId="586" xr:uid="{00000000-0005-0000-0000-000092030000}"/>
    <cellStyle name="Heading 1" xfId="3" builtinId="16" customBuiltin="1"/>
    <cellStyle name="Heading 1 2" xfId="587" xr:uid="{00000000-0005-0000-0000-000094030000}"/>
    <cellStyle name="Heading 1 2 2" xfId="1198" xr:uid="{00000000-0005-0000-0000-000095030000}"/>
    <cellStyle name="Heading 1 2 3" xfId="1199" xr:uid="{00000000-0005-0000-0000-000096030000}"/>
    <cellStyle name="Heading 1 3" xfId="588" xr:uid="{00000000-0005-0000-0000-000097030000}"/>
    <cellStyle name="Heading 1 3 2" xfId="1200" xr:uid="{00000000-0005-0000-0000-000098030000}"/>
    <cellStyle name="Heading 1 4" xfId="589" xr:uid="{00000000-0005-0000-0000-000099030000}"/>
    <cellStyle name="Heading 2" xfId="4" builtinId="17" customBuiltin="1"/>
    <cellStyle name="Heading 2 2" xfId="590" xr:uid="{00000000-0005-0000-0000-00009B030000}"/>
    <cellStyle name="Heading 2 2 2" xfId="1201" xr:uid="{00000000-0005-0000-0000-00009C030000}"/>
    <cellStyle name="Heading 2 2 3" xfId="1202" xr:uid="{00000000-0005-0000-0000-00009D030000}"/>
    <cellStyle name="Heading 2 3" xfId="591" xr:uid="{00000000-0005-0000-0000-00009E030000}"/>
    <cellStyle name="Heading 2 3 2" xfId="1203" xr:uid="{00000000-0005-0000-0000-00009F030000}"/>
    <cellStyle name="Heading 2 4" xfId="592" xr:uid="{00000000-0005-0000-0000-0000A0030000}"/>
    <cellStyle name="Heading 3" xfId="5" builtinId="18" customBuiltin="1"/>
    <cellStyle name="Heading 3 2" xfId="593" xr:uid="{00000000-0005-0000-0000-0000A2030000}"/>
    <cellStyle name="Heading 3 2 2" xfId="1204" xr:uid="{00000000-0005-0000-0000-0000A3030000}"/>
    <cellStyle name="Heading 3 2 3" xfId="1205" xr:uid="{00000000-0005-0000-0000-0000A4030000}"/>
    <cellStyle name="Heading 3 3" xfId="594" xr:uid="{00000000-0005-0000-0000-0000A5030000}"/>
    <cellStyle name="Heading 3 3 2" xfId="1206" xr:uid="{00000000-0005-0000-0000-0000A6030000}"/>
    <cellStyle name="Heading 3 4" xfId="595" xr:uid="{00000000-0005-0000-0000-0000A7030000}"/>
    <cellStyle name="Heading 4" xfId="6" builtinId="19" customBuiltin="1"/>
    <cellStyle name="Heading 4 2" xfId="596" xr:uid="{00000000-0005-0000-0000-0000A9030000}"/>
    <cellStyle name="Heading 4 2 2" xfId="1207" xr:uid="{00000000-0005-0000-0000-0000AA030000}"/>
    <cellStyle name="Heading 4 2 3" xfId="1208" xr:uid="{00000000-0005-0000-0000-0000AB030000}"/>
    <cellStyle name="Heading 4 3" xfId="597" xr:uid="{00000000-0005-0000-0000-0000AC030000}"/>
    <cellStyle name="Heading 4 3 2" xfId="1209" xr:uid="{00000000-0005-0000-0000-0000AD030000}"/>
    <cellStyle name="Heading 4 4" xfId="598" xr:uid="{00000000-0005-0000-0000-0000AE030000}"/>
    <cellStyle name="Hyperlink" xfId="1413" builtinId="8"/>
    <cellStyle name="Hyperlink 2" xfId="1210" xr:uid="{00000000-0005-0000-0000-0000AF030000}"/>
    <cellStyle name="Hyperlink 4" xfId="1211" xr:uid="{00000000-0005-0000-0000-0000B0030000}"/>
    <cellStyle name="Input" xfId="10" builtinId="20" customBuiltin="1"/>
    <cellStyle name="Input 2" xfId="599" xr:uid="{00000000-0005-0000-0000-0000B2030000}"/>
    <cellStyle name="Input 2 2" xfId="1213" xr:uid="{00000000-0005-0000-0000-0000B3030000}"/>
    <cellStyle name="Input 2 3" xfId="1214" xr:uid="{00000000-0005-0000-0000-0000B4030000}"/>
    <cellStyle name="Input 2 4" xfId="1215" xr:uid="{00000000-0005-0000-0000-0000B5030000}"/>
    <cellStyle name="Input 2 5" xfId="1212" xr:uid="{00000000-0005-0000-0000-0000B6030000}"/>
    <cellStyle name="Input 3" xfId="600" xr:uid="{00000000-0005-0000-0000-0000B7030000}"/>
    <cellStyle name="Input 3 2" xfId="1217" xr:uid="{00000000-0005-0000-0000-0000B8030000}"/>
    <cellStyle name="Input 3 3" xfId="1218" xr:uid="{00000000-0005-0000-0000-0000B9030000}"/>
    <cellStyle name="Input 3 4" xfId="1216" xr:uid="{00000000-0005-0000-0000-0000BA030000}"/>
    <cellStyle name="Input 4" xfId="601" xr:uid="{00000000-0005-0000-0000-0000BB030000}"/>
    <cellStyle name="Linked Cell" xfId="13" builtinId="24" customBuiltin="1"/>
    <cellStyle name="Linked Cell 2" xfId="602" xr:uid="{00000000-0005-0000-0000-0000BD030000}"/>
    <cellStyle name="Linked Cell 2 2" xfId="1219" xr:uid="{00000000-0005-0000-0000-0000BE030000}"/>
    <cellStyle name="Linked Cell 2 3" xfId="1220" xr:uid="{00000000-0005-0000-0000-0000BF030000}"/>
    <cellStyle name="Linked Cell 3" xfId="603" xr:uid="{00000000-0005-0000-0000-0000C0030000}"/>
    <cellStyle name="Linked Cell 3 2" xfId="1221" xr:uid="{00000000-0005-0000-0000-0000C1030000}"/>
    <cellStyle name="Linked Cell 4" xfId="604" xr:uid="{00000000-0005-0000-0000-0000C2030000}"/>
    <cellStyle name="Neutral" xfId="9" builtinId="28" customBuiltin="1"/>
    <cellStyle name="Neutral 2" xfId="605" xr:uid="{00000000-0005-0000-0000-0000C4030000}"/>
    <cellStyle name="Neutral 2 2" xfId="1223" xr:uid="{00000000-0005-0000-0000-0000C5030000}"/>
    <cellStyle name="Neutral 2 3" xfId="1224" xr:uid="{00000000-0005-0000-0000-0000C6030000}"/>
    <cellStyle name="Neutral 2 4" xfId="1225" xr:uid="{00000000-0005-0000-0000-0000C7030000}"/>
    <cellStyle name="Neutral 2 5" xfId="1222" xr:uid="{00000000-0005-0000-0000-0000C8030000}"/>
    <cellStyle name="Neutral 3" xfId="606" xr:uid="{00000000-0005-0000-0000-0000C9030000}"/>
    <cellStyle name="Neutral 3 2" xfId="1227" xr:uid="{00000000-0005-0000-0000-0000CA030000}"/>
    <cellStyle name="Neutral 3 3" xfId="1228" xr:uid="{00000000-0005-0000-0000-0000CB030000}"/>
    <cellStyle name="Neutral 3 4" xfId="1226" xr:uid="{00000000-0005-0000-0000-0000CC030000}"/>
    <cellStyle name="Neutral 4" xfId="607" xr:uid="{00000000-0005-0000-0000-0000CD030000}"/>
    <cellStyle name="Normal" xfId="0" builtinId="0"/>
    <cellStyle name="Normal 10" xfId="608" xr:uid="{00000000-0005-0000-0000-0000CF030000}"/>
    <cellStyle name="Normal 10 2" xfId="1230" xr:uid="{00000000-0005-0000-0000-0000D0030000}"/>
    <cellStyle name="Normal 10 3" xfId="1229" xr:uid="{00000000-0005-0000-0000-0000D1030000}"/>
    <cellStyle name="Normal 11" xfId="609" xr:uid="{00000000-0005-0000-0000-0000D2030000}"/>
    <cellStyle name="Normal 11 2" xfId="1232" xr:uid="{00000000-0005-0000-0000-0000D3030000}"/>
    <cellStyle name="Normal 11 3" xfId="1231" xr:uid="{00000000-0005-0000-0000-0000D4030000}"/>
    <cellStyle name="Normal 12" xfId="610" xr:uid="{00000000-0005-0000-0000-0000D5030000}"/>
    <cellStyle name="Normal 13" xfId="611" xr:uid="{00000000-0005-0000-0000-0000D6030000}"/>
    <cellStyle name="Normal 13 2" xfId="612" xr:uid="{00000000-0005-0000-0000-0000D7030000}"/>
    <cellStyle name="Normal 13 3" xfId="613" xr:uid="{00000000-0005-0000-0000-0000D8030000}"/>
    <cellStyle name="Normal 13 4" xfId="1233" xr:uid="{00000000-0005-0000-0000-0000D9030000}"/>
    <cellStyle name="Normal 14" xfId="614" xr:uid="{00000000-0005-0000-0000-0000DA030000}"/>
    <cellStyle name="Normal 15" xfId="615" xr:uid="{00000000-0005-0000-0000-0000DB030000}"/>
    <cellStyle name="Normal 15 2" xfId="616" xr:uid="{00000000-0005-0000-0000-0000DC030000}"/>
    <cellStyle name="Normal 16" xfId="617" xr:uid="{00000000-0005-0000-0000-0000DD030000}"/>
    <cellStyle name="Normal 16 2" xfId="618" xr:uid="{00000000-0005-0000-0000-0000DE030000}"/>
    <cellStyle name="Normal 17" xfId="619" xr:uid="{00000000-0005-0000-0000-0000DF030000}"/>
    <cellStyle name="Normal 17 2" xfId="620" xr:uid="{00000000-0005-0000-0000-0000E0030000}"/>
    <cellStyle name="Normal 18" xfId="621" xr:uid="{00000000-0005-0000-0000-0000E1030000}"/>
    <cellStyle name="Normal 18 2" xfId="622" xr:uid="{00000000-0005-0000-0000-0000E2030000}"/>
    <cellStyle name="Normal 19" xfId="623" xr:uid="{00000000-0005-0000-0000-0000E3030000}"/>
    <cellStyle name="Normal 19 2" xfId="624" xr:uid="{00000000-0005-0000-0000-0000E4030000}"/>
    <cellStyle name="Normal 2" xfId="1" xr:uid="{00000000-0005-0000-0000-0000E5030000}"/>
    <cellStyle name="Normal 2 10" xfId="625" xr:uid="{00000000-0005-0000-0000-0000E6030000}"/>
    <cellStyle name="Normal 2 11" xfId="626" xr:uid="{00000000-0005-0000-0000-0000E7030000}"/>
    <cellStyle name="Normal 2 12" xfId="627" xr:uid="{00000000-0005-0000-0000-0000E8030000}"/>
    <cellStyle name="Normal 2 13" xfId="628" xr:uid="{00000000-0005-0000-0000-0000E9030000}"/>
    <cellStyle name="Normal 2 14" xfId="629" xr:uid="{00000000-0005-0000-0000-0000EA030000}"/>
    <cellStyle name="Normal 2 15" xfId="862" xr:uid="{00000000-0005-0000-0000-0000EB030000}"/>
    <cellStyle name="Normal 2 2" xfId="630" xr:uid="{00000000-0005-0000-0000-0000EC030000}"/>
    <cellStyle name="Normal 2 2 10" xfId="631" xr:uid="{00000000-0005-0000-0000-0000ED030000}"/>
    <cellStyle name="Normal 2 2 11" xfId="632" xr:uid="{00000000-0005-0000-0000-0000EE030000}"/>
    <cellStyle name="Normal 2 2 2" xfId="633" xr:uid="{00000000-0005-0000-0000-0000EF030000}"/>
    <cellStyle name="Normal 2 2 2 2" xfId="634" xr:uid="{00000000-0005-0000-0000-0000F0030000}"/>
    <cellStyle name="Normal 2 2 2 2 2" xfId="635" xr:uid="{00000000-0005-0000-0000-0000F1030000}"/>
    <cellStyle name="Normal 2 2 2 2 2 2" xfId="636" xr:uid="{00000000-0005-0000-0000-0000F2030000}"/>
    <cellStyle name="Normal 2 2 2 2 2 3" xfId="637" xr:uid="{00000000-0005-0000-0000-0000F3030000}"/>
    <cellStyle name="Normal 2 2 2 2 2 4" xfId="638" xr:uid="{00000000-0005-0000-0000-0000F4030000}"/>
    <cellStyle name="Normal 2 2 2 2 2 5" xfId="639" xr:uid="{00000000-0005-0000-0000-0000F5030000}"/>
    <cellStyle name="Normal 2 2 2 2 2 6" xfId="640" xr:uid="{00000000-0005-0000-0000-0000F6030000}"/>
    <cellStyle name="Normal 2 2 2 2 2 7" xfId="641" xr:uid="{00000000-0005-0000-0000-0000F7030000}"/>
    <cellStyle name="Normal 2 2 2 2 2 8" xfId="642" xr:uid="{00000000-0005-0000-0000-0000F8030000}"/>
    <cellStyle name="Normal 2 2 2 2 3" xfId="643" xr:uid="{00000000-0005-0000-0000-0000F9030000}"/>
    <cellStyle name="Normal 2 2 2 2 4" xfId="644" xr:uid="{00000000-0005-0000-0000-0000FA030000}"/>
    <cellStyle name="Normal 2 2 2 2 5" xfId="645" xr:uid="{00000000-0005-0000-0000-0000FB030000}"/>
    <cellStyle name="Normal 2 2 2 2 6" xfId="646" xr:uid="{00000000-0005-0000-0000-0000FC030000}"/>
    <cellStyle name="Normal 2 2 2 2 7" xfId="647" xr:uid="{00000000-0005-0000-0000-0000FD030000}"/>
    <cellStyle name="Normal 2 2 2 2 8" xfId="648" xr:uid="{00000000-0005-0000-0000-0000FE030000}"/>
    <cellStyle name="Normal 2 2 2 3" xfId="649" xr:uid="{00000000-0005-0000-0000-0000FF030000}"/>
    <cellStyle name="Normal 2 2 2 4" xfId="650" xr:uid="{00000000-0005-0000-0000-000000040000}"/>
    <cellStyle name="Normal 2 2 2 5" xfId="651" xr:uid="{00000000-0005-0000-0000-000001040000}"/>
    <cellStyle name="Normal 2 2 2 6" xfId="652" xr:uid="{00000000-0005-0000-0000-000002040000}"/>
    <cellStyle name="Normal 2 2 2 7" xfId="653" xr:uid="{00000000-0005-0000-0000-000003040000}"/>
    <cellStyle name="Normal 2 2 2 8" xfId="654" xr:uid="{00000000-0005-0000-0000-000004040000}"/>
    <cellStyle name="Normal 2 2 2 9" xfId="655" xr:uid="{00000000-0005-0000-0000-000005040000}"/>
    <cellStyle name="Normal 2 2 3" xfId="656" xr:uid="{00000000-0005-0000-0000-000006040000}"/>
    <cellStyle name="Normal 2 2 4" xfId="657" xr:uid="{00000000-0005-0000-0000-000007040000}"/>
    <cellStyle name="Normal 2 2 5" xfId="658" xr:uid="{00000000-0005-0000-0000-000008040000}"/>
    <cellStyle name="Normal 2 2 5 2" xfId="659" xr:uid="{00000000-0005-0000-0000-000009040000}"/>
    <cellStyle name="Normal 2 2 6" xfId="660" xr:uid="{00000000-0005-0000-0000-00000A040000}"/>
    <cellStyle name="Normal 2 2 7" xfId="661" xr:uid="{00000000-0005-0000-0000-00000B040000}"/>
    <cellStyle name="Normal 2 2 8" xfId="662" xr:uid="{00000000-0005-0000-0000-00000C040000}"/>
    <cellStyle name="Normal 2 2 9" xfId="663" xr:uid="{00000000-0005-0000-0000-00000D040000}"/>
    <cellStyle name="Normal 2 3" xfId="664" xr:uid="{00000000-0005-0000-0000-00000E040000}"/>
    <cellStyle name="Normal 2 3 2" xfId="665" xr:uid="{00000000-0005-0000-0000-00000F040000}"/>
    <cellStyle name="Normal 2 3 2 2" xfId="666" xr:uid="{00000000-0005-0000-0000-000010040000}"/>
    <cellStyle name="Normal 2 3 3" xfId="667" xr:uid="{00000000-0005-0000-0000-000011040000}"/>
    <cellStyle name="Normal 2 4" xfId="668" xr:uid="{00000000-0005-0000-0000-000012040000}"/>
    <cellStyle name="Normal 2 5" xfId="669" xr:uid="{00000000-0005-0000-0000-000013040000}"/>
    <cellStyle name="Normal 2 5 2" xfId="670" xr:uid="{00000000-0005-0000-0000-000014040000}"/>
    <cellStyle name="Normal 2 6" xfId="671" xr:uid="{00000000-0005-0000-0000-000015040000}"/>
    <cellStyle name="Normal 2 7" xfId="672" xr:uid="{00000000-0005-0000-0000-000016040000}"/>
    <cellStyle name="Normal 2 8" xfId="673" xr:uid="{00000000-0005-0000-0000-000017040000}"/>
    <cellStyle name="Normal 2 9" xfId="674" xr:uid="{00000000-0005-0000-0000-000018040000}"/>
    <cellStyle name="Normal 20" xfId="675" xr:uid="{00000000-0005-0000-0000-000019040000}"/>
    <cellStyle name="Normal 21" xfId="676" xr:uid="{00000000-0005-0000-0000-00001A040000}"/>
    <cellStyle name="Normal 22" xfId="677" xr:uid="{00000000-0005-0000-0000-00001B040000}"/>
    <cellStyle name="Normal 23" xfId="43" xr:uid="{00000000-0005-0000-0000-00001C040000}"/>
    <cellStyle name="Normal 24" xfId="859" xr:uid="{00000000-0005-0000-0000-00001D040000}"/>
    <cellStyle name="Normal 24 2" xfId="1235" xr:uid="{00000000-0005-0000-0000-00001E040000}"/>
    <cellStyle name="Normal 24 3" xfId="1234" xr:uid="{00000000-0005-0000-0000-00001F040000}"/>
    <cellStyle name="Normal 3" xfId="678" xr:uid="{00000000-0005-0000-0000-000020040000}"/>
    <cellStyle name="Normal 3 10" xfId="679" xr:uid="{00000000-0005-0000-0000-000021040000}"/>
    <cellStyle name="Normal 3 11" xfId="865" xr:uid="{00000000-0005-0000-0000-000022040000}"/>
    <cellStyle name="Normal 3 11 2" xfId="1237" xr:uid="{00000000-0005-0000-0000-000023040000}"/>
    <cellStyle name="Normal 3 11 3" xfId="1236" xr:uid="{00000000-0005-0000-0000-000024040000}"/>
    <cellStyle name="Normal 3 12" xfId="1238" xr:uid="{00000000-0005-0000-0000-000025040000}"/>
    <cellStyle name="Normal 3 13" xfId="1239" xr:uid="{00000000-0005-0000-0000-000026040000}"/>
    <cellStyle name="Normal 3 14" xfId="1240" xr:uid="{00000000-0005-0000-0000-000027040000}"/>
    <cellStyle name="Normal 3 15" xfId="1241" xr:uid="{00000000-0005-0000-0000-000028040000}"/>
    <cellStyle name="Normal 3 16" xfId="1242" xr:uid="{00000000-0005-0000-0000-000029040000}"/>
    <cellStyle name="Normal 3 17" xfId="1243" xr:uid="{00000000-0005-0000-0000-00002A040000}"/>
    <cellStyle name="Normal 3 2" xfId="680" xr:uid="{00000000-0005-0000-0000-00002B040000}"/>
    <cellStyle name="Normal 3 2 2" xfId="681" xr:uid="{00000000-0005-0000-0000-00002C040000}"/>
    <cellStyle name="Normal 3 2 2 2" xfId="1244" xr:uid="{00000000-0005-0000-0000-00002D040000}"/>
    <cellStyle name="Normal 3 2 2 3" xfId="1245" xr:uid="{00000000-0005-0000-0000-00002E040000}"/>
    <cellStyle name="Normal 3 2 2 3 2" xfId="1246" xr:uid="{00000000-0005-0000-0000-00002F040000}"/>
    <cellStyle name="Normal 3 2 2 4" xfId="1247" xr:uid="{00000000-0005-0000-0000-000030040000}"/>
    <cellStyle name="Normal 3 3" xfId="682" xr:uid="{00000000-0005-0000-0000-000031040000}"/>
    <cellStyle name="Normal 3 3 2" xfId="683" xr:uid="{00000000-0005-0000-0000-000032040000}"/>
    <cellStyle name="Normal 3 4" xfId="684" xr:uid="{00000000-0005-0000-0000-000033040000}"/>
    <cellStyle name="Normal 3 4 2" xfId="1249" xr:uid="{00000000-0005-0000-0000-000034040000}"/>
    <cellStyle name="Normal 3 4 3" xfId="1250" xr:uid="{00000000-0005-0000-0000-000035040000}"/>
    <cellStyle name="Normal 3 4 4" xfId="1248" xr:uid="{00000000-0005-0000-0000-000036040000}"/>
    <cellStyle name="Normal 3 5" xfId="685" xr:uid="{00000000-0005-0000-0000-000037040000}"/>
    <cellStyle name="Normal 3 6" xfId="686" xr:uid="{00000000-0005-0000-0000-000038040000}"/>
    <cellStyle name="Normal 3 7" xfId="687" xr:uid="{00000000-0005-0000-0000-000039040000}"/>
    <cellStyle name="Normal 3 8" xfId="688" xr:uid="{00000000-0005-0000-0000-00003A040000}"/>
    <cellStyle name="Normal 3 9" xfId="689" xr:uid="{00000000-0005-0000-0000-00003B040000}"/>
    <cellStyle name="Normal 33" xfId="1251" xr:uid="{00000000-0005-0000-0000-00003C040000}"/>
    <cellStyle name="Normal 37" xfId="1252" xr:uid="{00000000-0005-0000-0000-00003D040000}"/>
    <cellStyle name="Normal 38" xfId="1253" xr:uid="{00000000-0005-0000-0000-00003E040000}"/>
    <cellStyle name="Normal 39" xfId="1254" xr:uid="{00000000-0005-0000-0000-00003F040000}"/>
    <cellStyle name="Normal 4" xfId="690" xr:uid="{00000000-0005-0000-0000-000040040000}"/>
    <cellStyle name="Normal 4 10" xfId="1256" xr:uid="{00000000-0005-0000-0000-000041040000}"/>
    <cellStyle name="Normal 4 11" xfId="1257" xr:uid="{00000000-0005-0000-0000-000042040000}"/>
    <cellStyle name="Normal 4 12" xfId="1258" xr:uid="{00000000-0005-0000-0000-000043040000}"/>
    <cellStyle name="Normal 4 13" xfId="1259" xr:uid="{00000000-0005-0000-0000-000044040000}"/>
    <cellStyle name="Normal 4 14" xfId="1260" xr:uid="{00000000-0005-0000-0000-000045040000}"/>
    <cellStyle name="Normal 4 15" xfId="1261" xr:uid="{00000000-0005-0000-0000-000046040000}"/>
    <cellStyle name="Normal 4 16" xfId="1262" xr:uid="{00000000-0005-0000-0000-000047040000}"/>
    <cellStyle name="Normal 4 17" xfId="1263" xr:uid="{00000000-0005-0000-0000-000048040000}"/>
    <cellStyle name="Normal 4 18" xfId="1255" xr:uid="{00000000-0005-0000-0000-000049040000}"/>
    <cellStyle name="Normal 4 2" xfId="691" xr:uid="{00000000-0005-0000-0000-00004A040000}"/>
    <cellStyle name="Normal 4 2 2" xfId="1265" xr:uid="{00000000-0005-0000-0000-00004B040000}"/>
    <cellStyle name="Normal 4 2 3" xfId="1266" xr:uid="{00000000-0005-0000-0000-00004C040000}"/>
    <cellStyle name="Normal 4 2 4" xfId="1264" xr:uid="{00000000-0005-0000-0000-00004D040000}"/>
    <cellStyle name="Normal 4 3" xfId="1267" xr:uid="{00000000-0005-0000-0000-00004E040000}"/>
    <cellStyle name="Normal 4 4" xfId="1268" xr:uid="{00000000-0005-0000-0000-00004F040000}"/>
    <cellStyle name="Normal 4 5" xfId="1269" xr:uid="{00000000-0005-0000-0000-000050040000}"/>
    <cellStyle name="Normal 4 6" xfId="1270" xr:uid="{00000000-0005-0000-0000-000051040000}"/>
    <cellStyle name="Normal 4 7" xfId="1271" xr:uid="{00000000-0005-0000-0000-000052040000}"/>
    <cellStyle name="Normal 4 8" xfId="1272" xr:uid="{00000000-0005-0000-0000-000053040000}"/>
    <cellStyle name="Normal 4 9" xfId="1273" xr:uid="{00000000-0005-0000-0000-000054040000}"/>
    <cellStyle name="Normal 40" xfId="1274" xr:uid="{00000000-0005-0000-0000-000055040000}"/>
    <cellStyle name="Normal 41" xfId="1275" xr:uid="{00000000-0005-0000-0000-000056040000}"/>
    <cellStyle name="Normal 42" xfId="1276" xr:uid="{00000000-0005-0000-0000-000057040000}"/>
    <cellStyle name="Normal 43" xfId="1277" xr:uid="{00000000-0005-0000-0000-000058040000}"/>
    <cellStyle name="Normal 44" xfId="1278" xr:uid="{00000000-0005-0000-0000-000059040000}"/>
    <cellStyle name="Normal 45" xfId="1279" xr:uid="{00000000-0005-0000-0000-00005A040000}"/>
    <cellStyle name="Normal 46" xfId="1280" xr:uid="{00000000-0005-0000-0000-00005B040000}"/>
    <cellStyle name="Normal 47" xfId="1281" xr:uid="{00000000-0005-0000-0000-00005C040000}"/>
    <cellStyle name="Normal 48" xfId="1282" xr:uid="{00000000-0005-0000-0000-00005D040000}"/>
    <cellStyle name="Normal 49" xfId="1283" xr:uid="{00000000-0005-0000-0000-00005E040000}"/>
    <cellStyle name="Normal 5" xfId="692" xr:uid="{00000000-0005-0000-0000-00005F040000}"/>
    <cellStyle name="Normal 5 10" xfId="1284" xr:uid="{00000000-0005-0000-0000-000060040000}"/>
    <cellStyle name="Normal 5 11" xfId="1285" xr:uid="{00000000-0005-0000-0000-000061040000}"/>
    <cellStyle name="Normal 5 12" xfId="1286" xr:uid="{00000000-0005-0000-0000-000062040000}"/>
    <cellStyle name="Normal 5 13" xfId="1287" xr:uid="{00000000-0005-0000-0000-000063040000}"/>
    <cellStyle name="Normal 5 14" xfId="1288" xr:uid="{00000000-0005-0000-0000-000064040000}"/>
    <cellStyle name="Normal 5 15" xfId="1289" xr:uid="{00000000-0005-0000-0000-000065040000}"/>
    <cellStyle name="Normal 5 16" xfId="1290" xr:uid="{00000000-0005-0000-0000-000066040000}"/>
    <cellStyle name="Normal 5 17" xfId="1291" xr:uid="{00000000-0005-0000-0000-000067040000}"/>
    <cellStyle name="Normal 5 18" xfId="1292" xr:uid="{00000000-0005-0000-0000-000068040000}"/>
    <cellStyle name="Normal 5 19" xfId="1293" xr:uid="{00000000-0005-0000-0000-000069040000}"/>
    <cellStyle name="Normal 5 2" xfId="872" xr:uid="{00000000-0005-0000-0000-00006A040000}"/>
    <cellStyle name="Normal 5 2 2" xfId="1295" xr:uid="{00000000-0005-0000-0000-00006B040000}"/>
    <cellStyle name="Normal 5 2 3" xfId="1294" xr:uid="{00000000-0005-0000-0000-00006C040000}"/>
    <cellStyle name="Normal 5 20" xfId="1296" xr:uid="{00000000-0005-0000-0000-00006D040000}"/>
    <cellStyle name="Normal 5 21" xfId="1297" xr:uid="{00000000-0005-0000-0000-00006E040000}"/>
    <cellStyle name="Normal 5 22" xfId="1298" xr:uid="{00000000-0005-0000-0000-00006F040000}"/>
    <cellStyle name="Normal 5 23" xfId="1299" xr:uid="{00000000-0005-0000-0000-000070040000}"/>
    <cellStyle name="Normal 5 24" xfId="1300" xr:uid="{00000000-0005-0000-0000-000071040000}"/>
    <cellStyle name="Normal 5 25" xfId="1301" xr:uid="{00000000-0005-0000-0000-000072040000}"/>
    <cellStyle name="Normal 5 26" xfId="1302" xr:uid="{00000000-0005-0000-0000-000073040000}"/>
    <cellStyle name="Normal 5 27" xfId="1303" xr:uid="{00000000-0005-0000-0000-000074040000}"/>
    <cellStyle name="Normal 5 3" xfId="1304" xr:uid="{00000000-0005-0000-0000-000075040000}"/>
    <cellStyle name="Normal 5 4" xfId="1305" xr:uid="{00000000-0005-0000-0000-000076040000}"/>
    <cellStyle name="Normal 5 5" xfId="1306" xr:uid="{00000000-0005-0000-0000-000077040000}"/>
    <cellStyle name="Normal 5 6" xfId="1307" xr:uid="{00000000-0005-0000-0000-000078040000}"/>
    <cellStyle name="Normal 5 7" xfId="1308" xr:uid="{00000000-0005-0000-0000-000079040000}"/>
    <cellStyle name="Normal 5 8" xfId="1309" xr:uid="{00000000-0005-0000-0000-00007A040000}"/>
    <cellStyle name="Normal 5 9" xfId="1310" xr:uid="{00000000-0005-0000-0000-00007B040000}"/>
    <cellStyle name="Normal 50" xfId="1311" xr:uid="{00000000-0005-0000-0000-00007C040000}"/>
    <cellStyle name="Normal 51" xfId="1312" xr:uid="{00000000-0005-0000-0000-00007D040000}"/>
    <cellStyle name="Normal 52" xfId="1313" xr:uid="{00000000-0005-0000-0000-00007E040000}"/>
    <cellStyle name="Normal 53" xfId="1314" xr:uid="{00000000-0005-0000-0000-00007F040000}"/>
    <cellStyle name="Normal 54" xfId="1315" xr:uid="{00000000-0005-0000-0000-000080040000}"/>
    <cellStyle name="Normal 55" xfId="1316" xr:uid="{00000000-0005-0000-0000-000081040000}"/>
    <cellStyle name="Normal 56" xfId="1317" xr:uid="{00000000-0005-0000-0000-000082040000}"/>
    <cellStyle name="Normal 57" xfId="1318" xr:uid="{00000000-0005-0000-0000-000083040000}"/>
    <cellStyle name="Normal 58" xfId="1319" xr:uid="{00000000-0005-0000-0000-000084040000}"/>
    <cellStyle name="Normal 59" xfId="1320" xr:uid="{00000000-0005-0000-0000-000085040000}"/>
    <cellStyle name="Normal 6" xfId="693" xr:uid="{00000000-0005-0000-0000-000086040000}"/>
    <cellStyle name="Normal 6 2" xfId="694" xr:uid="{00000000-0005-0000-0000-000087040000}"/>
    <cellStyle name="Normal 6 3" xfId="695" xr:uid="{00000000-0005-0000-0000-000088040000}"/>
    <cellStyle name="Normal 6 4" xfId="1321" xr:uid="{00000000-0005-0000-0000-000089040000}"/>
    <cellStyle name="Normal 60" xfId="1322" xr:uid="{00000000-0005-0000-0000-00008A040000}"/>
    <cellStyle name="Normal 61" xfId="1323" xr:uid="{00000000-0005-0000-0000-00008B040000}"/>
    <cellStyle name="Normal 62" xfId="1324" xr:uid="{00000000-0005-0000-0000-00008C040000}"/>
    <cellStyle name="Normal 7" xfId="696" xr:uid="{00000000-0005-0000-0000-00008D040000}"/>
    <cellStyle name="Normal 7 2" xfId="1326" xr:uid="{00000000-0005-0000-0000-00008E040000}"/>
    <cellStyle name="Normal 7 3" xfId="1325" xr:uid="{00000000-0005-0000-0000-00008F040000}"/>
    <cellStyle name="Normal 8" xfId="697" xr:uid="{00000000-0005-0000-0000-000090040000}"/>
    <cellStyle name="Normal 8 2" xfId="1328" xr:uid="{00000000-0005-0000-0000-000091040000}"/>
    <cellStyle name="Normal 8 3" xfId="1327" xr:uid="{00000000-0005-0000-0000-000092040000}"/>
    <cellStyle name="Normal 9" xfId="698" xr:uid="{00000000-0005-0000-0000-000093040000}"/>
    <cellStyle name="Normal 9 2" xfId="1330" xr:uid="{00000000-0005-0000-0000-000094040000}"/>
    <cellStyle name="Normal 9 3" xfId="1329" xr:uid="{00000000-0005-0000-0000-000095040000}"/>
    <cellStyle name="Note 10" xfId="1331" xr:uid="{00000000-0005-0000-0000-000096040000}"/>
    <cellStyle name="Note 10 2" xfId="1332" xr:uid="{00000000-0005-0000-0000-000097040000}"/>
    <cellStyle name="Note 11" xfId="1333" xr:uid="{00000000-0005-0000-0000-000098040000}"/>
    <cellStyle name="Note 11 2" xfId="1334" xr:uid="{00000000-0005-0000-0000-000099040000}"/>
    <cellStyle name="Note 12" xfId="1335" xr:uid="{00000000-0005-0000-0000-00009A040000}"/>
    <cellStyle name="Note 12 2" xfId="1336" xr:uid="{00000000-0005-0000-0000-00009B040000}"/>
    <cellStyle name="Note 13" xfId="1337" xr:uid="{00000000-0005-0000-0000-00009C040000}"/>
    <cellStyle name="Note 13 2" xfId="1338" xr:uid="{00000000-0005-0000-0000-00009D040000}"/>
    <cellStyle name="Note 14" xfId="1339" xr:uid="{00000000-0005-0000-0000-00009E040000}"/>
    <cellStyle name="Note 14 2" xfId="1340" xr:uid="{00000000-0005-0000-0000-00009F040000}"/>
    <cellStyle name="Note 2" xfId="699" xr:uid="{00000000-0005-0000-0000-0000A0040000}"/>
    <cellStyle name="Note 2 10" xfId="1342" xr:uid="{00000000-0005-0000-0000-0000A1040000}"/>
    <cellStyle name="Note 2 10 2" xfId="1343" xr:uid="{00000000-0005-0000-0000-0000A2040000}"/>
    <cellStyle name="Note 2 11" xfId="1344" xr:uid="{00000000-0005-0000-0000-0000A3040000}"/>
    <cellStyle name="Note 2 11 2" xfId="1345" xr:uid="{00000000-0005-0000-0000-0000A4040000}"/>
    <cellStyle name="Note 2 12" xfId="1346" xr:uid="{00000000-0005-0000-0000-0000A5040000}"/>
    <cellStyle name="Note 2 12 2" xfId="1347" xr:uid="{00000000-0005-0000-0000-0000A6040000}"/>
    <cellStyle name="Note 2 13" xfId="1348" xr:uid="{00000000-0005-0000-0000-0000A7040000}"/>
    <cellStyle name="Note 2 13 2" xfId="1349" xr:uid="{00000000-0005-0000-0000-0000A8040000}"/>
    <cellStyle name="Note 2 14" xfId="1350" xr:uid="{00000000-0005-0000-0000-0000A9040000}"/>
    <cellStyle name="Note 2 14 2" xfId="1351" xr:uid="{00000000-0005-0000-0000-0000AA040000}"/>
    <cellStyle name="Note 2 15" xfId="1352" xr:uid="{00000000-0005-0000-0000-0000AB040000}"/>
    <cellStyle name="Note 2 16" xfId="1353" xr:uid="{00000000-0005-0000-0000-0000AC040000}"/>
    <cellStyle name="Note 2 17" xfId="1341" xr:uid="{00000000-0005-0000-0000-0000AD040000}"/>
    <cellStyle name="Note 2 2" xfId="700" xr:uid="{00000000-0005-0000-0000-0000AE040000}"/>
    <cellStyle name="Note 2 2 2" xfId="1355" xr:uid="{00000000-0005-0000-0000-0000AF040000}"/>
    <cellStyle name="Note 2 2 3" xfId="1356" xr:uid="{00000000-0005-0000-0000-0000B0040000}"/>
    <cellStyle name="Note 2 2 4" xfId="1354" xr:uid="{00000000-0005-0000-0000-0000B1040000}"/>
    <cellStyle name="Note 2 3" xfId="701" xr:uid="{00000000-0005-0000-0000-0000B2040000}"/>
    <cellStyle name="Note 2 3 2" xfId="1358" xr:uid="{00000000-0005-0000-0000-0000B3040000}"/>
    <cellStyle name="Note 2 3 3" xfId="1359" xr:uid="{00000000-0005-0000-0000-0000B4040000}"/>
    <cellStyle name="Note 2 3 4" xfId="1357" xr:uid="{00000000-0005-0000-0000-0000B5040000}"/>
    <cellStyle name="Note 2 4" xfId="1360" xr:uid="{00000000-0005-0000-0000-0000B6040000}"/>
    <cellStyle name="Note 2 4 2" xfId="1361" xr:uid="{00000000-0005-0000-0000-0000B7040000}"/>
    <cellStyle name="Note 2 5" xfId="1362" xr:uid="{00000000-0005-0000-0000-0000B8040000}"/>
    <cellStyle name="Note 2 5 2" xfId="1363" xr:uid="{00000000-0005-0000-0000-0000B9040000}"/>
    <cellStyle name="Note 2 6" xfId="1364" xr:uid="{00000000-0005-0000-0000-0000BA040000}"/>
    <cellStyle name="Note 2 6 2" xfId="1365" xr:uid="{00000000-0005-0000-0000-0000BB040000}"/>
    <cellStyle name="Note 2 7" xfId="1366" xr:uid="{00000000-0005-0000-0000-0000BC040000}"/>
    <cellStyle name="Note 2 7 2" xfId="1367" xr:uid="{00000000-0005-0000-0000-0000BD040000}"/>
    <cellStyle name="Note 2 8" xfId="1368" xr:uid="{00000000-0005-0000-0000-0000BE040000}"/>
    <cellStyle name="Note 2 8 2" xfId="1369" xr:uid="{00000000-0005-0000-0000-0000BF040000}"/>
    <cellStyle name="Note 2 9" xfId="1370" xr:uid="{00000000-0005-0000-0000-0000C0040000}"/>
    <cellStyle name="Note 2 9 2" xfId="1371" xr:uid="{00000000-0005-0000-0000-0000C1040000}"/>
    <cellStyle name="Note 3" xfId="702" xr:uid="{00000000-0005-0000-0000-0000C2040000}"/>
    <cellStyle name="Note 3 2" xfId="703" xr:uid="{00000000-0005-0000-0000-0000C3040000}"/>
    <cellStyle name="Note 3 2 2" xfId="1374" xr:uid="{00000000-0005-0000-0000-0000C4040000}"/>
    <cellStyle name="Note 3 2 3" xfId="1375" xr:uid="{00000000-0005-0000-0000-0000C5040000}"/>
    <cellStyle name="Note 3 2 4" xfId="1373" xr:uid="{00000000-0005-0000-0000-0000C6040000}"/>
    <cellStyle name="Note 3 3" xfId="704" xr:uid="{00000000-0005-0000-0000-0000C7040000}"/>
    <cellStyle name="Note 3 3 2" xfId="1377" xr:uid="{00000000-0005-0000-0000-0000C8040000}"/>
    <cellStyle name="Note 3 3 3" xfId="1376" xr:uid="{00000000-0005-0000-0000-0000C9040000}"/>
    <cellStyle name="Note 3 4" xfId="1378" xr:uid="{00000000-0005-0000-0000-0000CA040000}"/>
    <cellStyle name="Note 3 5" xfId="1372" xr:uid="{00000000-0005-0000-0000-0000CB040000}"/>
    <cellStyle name="Note 4" xfId="705" xr:uid="{00000000-0005-0000-0000-0000CC040000}"/>
    <cellStyle name="Note 4 2" xfId="706" xr:uid="{00000000-0005-0000-0000-0000CD040000}"/>
    <cellStyle name="Note 4 2 2" xfId="1381" xr:uid="{00000000-0005-0000-0000-0000CE040000}"/>
    <cellStyle name="Note 4 2 3" xfId="1380" xr:uid="{00000000-0005-0000-0000-0000CF040000}"/>
    <cellStyle name="Note 4 3" xfId="707" xr:uid="{00000000-0005-0000-0000-0000D0040000}"/>
    <cellStyle name="Note 4 4" xfId="1382" xr:uid="{00000000-0005-0000-0000-0000D1040000}"/>
    <cellStyle name="Note 4 5" xfId="1379" xr:uid="{00000000-0005-0000-0000-0000D2040000}"/>
    <cellStyle name="Note 5" xfId="850" xr:uid="{00000000-0005-0000-0000-0000D3040000}"/>
    <cellStyle name="Note 5 2" xfId="1383" xr:uid="{00000000-0005-0000-0000-0000D4040000}"/>
    <cellStyle name="Note 6" xfId="1384" xr:uid="{00000000-0005-0000-0000-0000D5040000}"/>
    <cellStyle name="Note 6 2" xfId="1385" xr:uid="{00000000-0005-0000-0000-0000D6040000}"/>
    <cellStyle name="Note 7" xfId="1386" xr:uid="{00000000-0005-0000-0000-0000D7040000}"/>
    <cellStyle name="Note 7 2" xfId="1387" xr:uid="{00000000-0005-0000-0000-0000D8040000}"/>
    <cellStyle name="Note 8" xfId="1388" xr:uid="{00000000-0005-0000-0000-0000D9040000}"/>
    <cellStyle name="Note 8 2" xfId="1389" xr:uid="{00000000-0005-0000-0000-0000DA040000}"/>
    <cellStyle name="Note 9" xfId="1390" xr:uid="{00000000-0005-0000-0000-0000DB040000}"/>
    <cellStyle name="Note 9 2" xfId="1391" xr:uid="{00000000-0005-0000-0000-0000DC040000}"/>
    <cellStyle name="Output" xfId="11" builtinId="21" customBuiltin="1"/>
    <cellStyle name="Output 2" xfId="708" xr:uid="{00000000-0005-0000-0000-0000DE040000}"/>
    <cellStyle name="Output 2 2" xfId="1393" xr:uid="{00000000-0005-0000-0000-0000DF040000}"/>
    <cellStyle name="Output 2 3" xfId="1394" xr:uid="{00000000-0005-0000-0000-0000E0040000}"/>
    <cellStyle name="Output 2 4" xfId="1395" xr:uid="{00000000-0005-0000-0000-0000E1040000}"/>
    <cellStyle name="Output 2 5" xfId="1392" xr:uid="{00000000-0005-0000-0000-0000E2040000}"/>
    <cellStyle name="Output 3" xfId="709" xr:uid="{00000000-0005-0000-0000-0000E3040000}"/>
    <cellStyle name="Output 3 2" xfId="1397" xr:uid="{00000000-0005-0000-0000-0000E4040000}"/>
    <cellStyle name="Output 3 3" xfId="1398" xr:uid="{00000000-0005-0000-0000-0000E5040000}"/>
    <cellStyle name="Output 3 4" xfId="1396" xr:uid="{00000000-0005-0000-0000-0000E6040000}"/>
    <cellStyle name="Output 4" xfId="710" xr:uid="{00000000-0005-0000-0000-0000E7040000}"/>
    <cellStyle name="Percent 10" xfId="711" xr:uid="{00000000-0005-0000-0000-0000E8040000}"/>
    <cellStyle name="Percent 10 2" xfId="712" xr:uid="{00000000-0005-0000-0000-0000E9040000}"/>
    <cellStyle name="Percent 10 2 2" xfId="713" xr:uid="{00000000-0005-0000-0000-0000EA040000}"/>
    <cellStyle name="Percent 10 2 3" xfId="714" xr:uid="{00000000-0005-0000-0000-0000EB040000}"/>
    <cellStyle name="Percent 10 3" xfId="715" xr:uid="{00000000-0005-0000-0000-0000EC040000}"/>
    <cellStyle name="Percent 10 3 2" xfId="716" xr:uid="{00000000-0005-0000-0000-0000ED040000}"/>
    <cellStyle name="Percent 10 3 3" xfId="717" xr:uid="{00000000-0005-0000-0000-0000EE040000}"/>
    <cellStyle name="Percent 10 4" xfId="718" xr:uid="{00000000-0005-0000-0000-0000EF040000}"/>
    <cellStyle name="Percent 10 4 2" xfId="719" xr:uid="{00000000-0005-0000-0000-0000F0040000}"/>
    <cellStyle name="Percent 10 4 3" xfId="720" xr:uid="{00000000-0005-0000-0000-0000F1040000}"/>
    <cellStyle name="Percent 2" xfId="721" xr:uid="{00000000-0005-0000-0000-0000F2040000}"/>
    <cellStyle name="Percent 2 10" xfId="722" xr:uid="{00000000-0005-0000-0000-0000F3040000}"/>
    <cellStyle name="Percent 2 10 2" xfId="723" xr:uid="{00000000-0005-0000-0000-0000F4040000}"/>
    <cellStyle name="Percent 2 10 3" xfId="724" xr:uid="{00000000-0005-0000-0000-0000F5040000}"/>
    <cellStyle name="Percent 2 11" xfId="725" xr:uid="{00000000-0005-0000-0000-0000F6040000}"/>
    <cellStyle name="Percent 2 11 2" xfId="726" xr:uid="{00000000-0005-0000-0000-0000F7040000}"/>
    <cellStyle name="Percent 2 11 3" xfId="727" xr:uid="{00000000-0005-0000-0000-0000F8040000}"/>
    <cellStyle name="Percent 2 12" xfId="728" xr:uid="{00000000-0005-0000-0000-0000F9040000}"/>
    <cellStyle name="Percent 2 12 2" xfId="729" xr:uid="{00000000-0005-0000-0000-0000FA040000}"/>
    <cellStyle name="Percent 2 12 3" xfId="730" xr:uid="{00000000-0005-0000-0000-0000FB040000}"/>
    <cellStyle name="Percent 2 13" xfId="731" xr:uid="{00000000-0005-0000-0000-0000FC040000}"/>
    <cellStyle name="Percent 2 13 2" xfId="732" xr:uid="{00000000-0005-0000-0000-0000FD040000}"/>
    <cellStyle name="Percent 2 13 3" xfId="733" xr:uid="{00000000-0005-0000-0000-0000FE040000}"/>
    <cellStyle name="Percent 2 14" xfId="734" xr:uid="{00000000-0005-0000-0000-0000FF040000}"/>
    <cellStyle name="Percent 2 14 2" xfId="735" xr:uid="{00000000-0005-0000-0000-000000050000}"/>
    <cellStyle name="Percent 2 14 3" xfId="736" xr:uid="{00000000-0005-0000-0000-000001050000}"/>
    <cellStyle name="Percent 2 15" xfId="737" xr:uid="{00000000-0005-0000-0000-000002050000}"/>
    <cellStyle name="Percent 2 15 2" xfId="738" xr:uid="{00000000-0005-0000-0000-000003050000}"/>
    <cellStyle name="Percent 2 15 3" xfId="739" xr:uid="{00000000-0005-0000-0000-000004050000}"/>
    <cellStyle name="Percent 2 16" xfId="740" xr:uid="{00000000-0005-0000-0000-000005050000}"/>
    <cellStyle name="Percent 2 16 2" xfId="741" xr:uid="{00000000-0005-0000-0000-000006050000}"/>
    <cellStyle name="Percent 2 16 3" xfId="742" xr:uid="{00000000-0005-0000-0000-000007050000}"/>
    <cellStyle name="Percent 2 17" xfId="743" xr:uid="{00000000-0005-0000-0000-000008050000}"/>
    <cellStyle name="Percent 2 17 2" xfId="744" xr:uid="{00000000-0005-0000-0000-000009050000}"/>
    <cellStyle name="Percent 2 17 3" xfId="745" xr:uid="{00000000-0005-0000-0000-00000A050000}"/>
    <cellStyle name="Percent 2 18" xfId="746" xr:uid="{00000000-0005-0000-0000-00000B050000}"/>
    <cellStyle name="Percent 2 18 2" xfId="747" xr:uid="{00000000-0005-0000-0000-00000C050000}"/>
    <cellStyle name="Percent 2 18 3" xfId="748" xr:uid="{00000000-0005-0000-0000-00000D050000}"/>
    <cellStyle name="Percent 2 19" xfId="749" xr:uid="{00000000-0005-0000-0000-00000E050000}"/>
    <cellStyle name="Percent 2 19 2" xfId="750" xr:uid="{00000000-0005-0000-0000-00000F050000}"/>
    <cellStyle name="Percent 2 19 3" xfId="751" xr:uid="{00000000-0005-0000-0000-000010050000}"/>
    <cellStyle name="Percent 2 2" xfId="752" xr:uid="{00000000-0005-0000-0000-000011050000}"/>
    <cellStyle name="Percent 2 2 2" xfId="753" xr:uid="{00000000-0005-0000-0000-000012050000}"/>
    <cellStyle name="Percent 2 2 3" xfId="754" xr:uid="{00000000-0005-0000-0000-000013050000}"/>
    <cellStyle name="Percent 2 20" xfId="755" xr:uid="{00000000-0005-0000-0000-000014050000}"/>
    <cellStyle name="Percent 2 20 2" xfId="756" xr:uid="{00000000-0005-0000-0000-000015050000}"/>
    <cellStyle name="Percent 2 20 3" xfId="757" xr:uid="{00000000-0005-0000-0000-000016050000}"/>
    <cellStyle name="Percent 2 21" xfId="758" xr:uid="{00000000-0005-0000-0000-000017050000}"/>
    <cellStyle name="Percent 2 21 2" xfId="759" xr:uid="{00000000-0005-0000-0000-000018050000}"/>
    <cellStyle name="Percent 2 21 3" xfId="760" xr:uid="{00000000-0005-0000-0000-000019050000}"/>
    <cellStyle name="Percent 2 22" xfId="761" xr:uid="{00000000-0005-0000-0000-00001A050000}"/>
    <cellStyle name="Percent 2 22 2" xfId="762" xr:uid="{00000000-0005-0000-0000-00001B050000}"/>
    <cellStyle name="Percent 2 22 3" xfId="763" xr:uid="{00000000-0005-0000-0000-00001C050000}"/>
    <cellStyle name="Percent 2 23" xfId="764" xr:uid="{00000000-0005-0000-0000-00001D050000}"/>
    <cellStyle name="Percent 2 23 2" xfId="765" xr:uid="{00000000-0005-0000-0000-00001E050000}"/>
    <cellStyle name="Percent 2 23 3" xfId="766" xr:uid="{00000000-0005-0000-0000-00001F050000}"/>
    <cellStyle name="Percent 2 24" xfId="767" xr:uid="{00000000-0005-0000-0000-000020050000}"/>
    <cellStyle name="Percent 2 24 2" xfId="768" xr:uid="{00000000-0005-0000-0000-000021050000}"/>
    <cellStyle name="Percent 2 24 3" xfId="769" xr:uid="{00000000-0005-0000-0000-000022050000}"/>
    <cellStyle name="Percent 2 25" xfId="770" xr:uid="{00000000-0005-0000-0000-000023050000}"/>
    <cellStyle name="Percent 2 25 2" xfId="771" xr:uid="{00000000-0005-0000-0000-000024050000}"/>
    <cellStyle name="Percent 2 25 3" xfId="772" xr:uid="{00000000-0005-0000-0000-000025050000}"/>
    <cellStyle name="Percent 2 26" xfId="773" xr:uid="{00000000-0005-0000-0000-000026050000}"/>
    <cellStyle name="Percent 2 26 2" xfId="774" xr:uid="{00000000-0005-0000-0000-000027050000}"/>
    <cellStyle name="Percent 2 26 3" xfId="775" xr:uid="{00000000-0005-0000-0000-000028050000}"/>
    <cellStyle name="Percent 2 27" xfId="776" xr:uid="{00000000-0005-0000-0000-000029050000}"/>
    <cellStyle name="Percent 2 27 2" xfId="777" xr:uid="{00000000-0005-0000-0000-00002A050000}"/>
    <cellStyle name="Percent 2 27 3" xfId="778" xr:uid="{00000000-0005-0000-0000-00002B050000}"/>
    <cellStyle name="Percent 2 28" xfId="779" xr:uid="{00000000-0005-0000-0000-00002C050000}"/>
    <cellStyle name="Percent 2 28 2" xfId="780" xr:uid="{00000000-0005-0000-0000-00002D050000}"/>
    <cellStyle name="Percent 2 28 3" xfId="781" xr:uid="{00000000-0005-0000-0000-00002E050000}"/>
    <cellStyle name="Percent 2 29" xfId="782" xr:uid="{00000000-0005-0000-0000-00002F050000}"/>
    <cellStyle name="Percent 2 29 2" xfId="783" xr:uid="{00000000-0005-0000-0000-000030050000}"/>
    <cellStyle name="Percent 2 29 3" xfId="784" xr:uid="{00000000-0005-0000-0000-000031050000}"/>
    <cellStyle name="Percent 2 3" xfId="785" xr:uid="{00000000-0005-0000-0000-000032050000}"/>
    <cellStyle name="Percent 2 3 2" xfId="786" xr:uid="{00000000-0005-0000-0000-000033050000}"/>
    <cellStyle name="Percent 2 3 3" xfId="787" xr:uid="{00000000-0005-0000-0000-000034050000}"/>
    <cellStyle name="Percent 2 30" xfId="788" xr:uid="{00000000-0005-0000-0000-000035050000}"/>
    <cellStyle name="Percent 2 30 2" xfId="789" xr:uid="{00000000-0005-0000-0000-000036050000}"/>
    <cellStyle name="Percent 2 30 3" xfId="790" xr:uid="{00000000-0005-0000-0000-000037050000}"/>
    <cellStyle name="Percent 2 31" xfId="791" xr:uid="{00000000-0005-0000-0000-000038050000}"/>
    <cellStyle name="Percent 2 31 2" xfId="792" xr:uid="{00000000-0005-0000-0000-000039050000}"/>
    <cellStyle name="Percent 2 31 3" xfId="793" xr:uid="{00000000-0005-0000-0000-00003A050000}"/>
    <cellStyle name="Percent 2 32" xfId="794" xr:uid="{00000000-0005-0000-0000-00003B050000}"/>
    <cellStyle name="Percent 2 32 2" xfId="795" xr:uid="{00000000-0005-0000-0000-00003C050000}"/>
    <cellStyle name="Percent 2 32 3" xfId="796" xr:uid="{00000000-0005-0000-0000-00003D050000}"/>
    <cellStyle name="Percent 2 33" xfId="797" xr:uid="{00000000-0005-0000-0000-00003E050000}"/>
    <cellStyle name="Percent 2 33 2" xfId="798" xr:uid="{00000000-0005-0000-0000-00003F050000}"/>
    <cellStyle name="Percent 2 33 3" xfId="799" xr:uid="{00000000-0005-0000-0000-000040050000}"/>
    <cellStyle name="Percent 2 34" xfId="800" xr:uid="{00000000-0005-0000-0000-000041050000}"/>
    <cellStyle name="Percent 2 34 2" xfId="801" xr:uid="{00000000-0005-0000-0000-000042050000}"/>
    <cellStyle name="Percent 2 34 3" xfId="802" xr:uid="{00000000-0005-0000-0000-000043050000}"/>
    <cellStyle name="Percent 2 35" xfId="803" xr:uid="{00000000-0005-0000-0000-000044050000}"/>
    <cellStyle name="Percent 2 35 2" xfId="804" xr:uid="{00000000-0005-0000-0000-000045050000}"/>
    <cellStyle name="Percent 2 35 3" xfId="805" xr:uid="{00000000-0005-0000-0000-000046050000}"/>
    <cellStyle name="Percent 2 36" xfId="806" xr:uid="{00000000-0005-0000-0000-000047050000}"/>
    <cellStyle name="Percent 2 36 2" xfId="807" xr:uid="{00000000-0005-0000-0000-000048050000}"/>
    <cellStyle name="Percent 2 36 3" xfId="808" xr:uid="{00000000-0005-0000-0000-000049050000}"/>
    <cellStyle name="Percent 2 37" xfId="809" xr:uid="{00000000-0005-0000-0000-00004A050000}"/>
    <cellStyle name="Percent 2 37 2" xfId="810" xr:uid="{00000000-0005-0000-0000-00004B050000}"/>
    <cellStyle name="Percent 2 37 3" xfId="811" xr:uid="{00000000-0005-0000-0000-00004C050000}"/>
    <cellStyle name="Percent 2 38" xfId="812" xr:uid="{00000000-0005-0000-0000-00004D050000}"/>
    <cellStyle name="Percent 2 38 2" xfId="813" xr:uid="{00000000-0005-0000-0000-00004E050000}"/>
    <cellStyle name="Percent 2 38 3" xfId="814" xr:uid="{00000000-0005-0000-0000-00004F050000}"/>
    <cellStyle name="Percent 2 39" xfId="815" xr:uid="{00000000-0005-0000-0000-000050050000}"/>
    <cellStyle name="Percent 2 39 2" xfId="816" xr:uid="{00000000-0005-0000-0000-000051050000}"/>
    <cellStyle name="Percent 2 39 3" xfId="817" xr:uid="{00000000-0005-0000-0000-000052050000}"/>
    <cellStyle name="Percent 2 4" xfId="818" xr:uid="{00000000-0005-0000-0000-000053050000}"/>
    <cellStyle name="Percent 2 4 2" xfId="819" xr:uid="{00000000-0005-0000-0000-000054050000}"/>
    <cellStyle name="Percent 2 4 3" xfId="820" xr:uid="{00000000-0005-0000-0000-000055050000}"/>
    <cellStyle name="Percent 2 40" xfId="821" xr:uid="{00000000-0005-0000-0000-000056050000}"/>
    <cellStyle name="Percent 2 40 2" xfId="822" xr:uid="{00000000-0005-0000-0000-000057050000}"/>
    <cellStyle name="Percent 2 40 3" xfId="823" xr:uid="{00000000-0005-0000-0000-000058050000}"/>
    <cellStyle name="Percent 2 5" xfId="824" xr:uid="{00000000-0005-0000-0000-000059050000}"/>
    <cellStyle name="Percent 2 5 2" xfId="825" xr:uid="{00000000-0005-0000-0000-00005A050000}"/>
    <cellStyle name="Percent 2 5 3" xfId="826" xr:uid="{00000000-0005-0000-0000-00005B050000}"/>
    <cellStyle name="Percent 2 6" xfId="827" xr:uid="{00000000-0005-0000-0000-00005C050000}"/>
    <cellStyle name="Percent 2 6 2" xfId="828" xr:uid="{00000000-0005-0000-0000-00005D050000}"/>
    <cellStyle name="Percent 2 6 3" xfId="829" xr:uid="{00000000-0005-0000-0000-00005E050000}"/>
    <cellStyle name="Percent 2 7" xfId="830" xr:uid="{00000000-0005-0000-0000-00005F050000}"/>
    <cellStyle name="Percent 2 7 2" xfId="831" xr:uid="{00000000-0005-0000-0000-000060050000}"/>
    <cellStyle name="Percent 2 7 3" xfId="832" xr:uid="{00000000-0005-0000-0000-000061050000}"/>
    <cellStyle name="Percent 2 8" xfId="833" xr:uid="{00000000-0005-0000-0000-000062050000}"/>
    <cellStyle name="Percent 2 8 2" xfId="834" xr:uid="{00000000-0005-0000-0000-000063050000}"/>
    <cellStyle name="Percent 2 8 3" xfId="835" xr:uid="{00000000-0005-0000-0000-000064050000}"/>
    <cellStyle name="Percent 2 9" xfId="836" xr:uid="{00000000-0005-0000-0000-000065050000}"/>
    <cellStyle name="Percent 2 9 2" xfId="837" xr:uid="{00000000-0005-0000-0000-000066050000}"/>
    <cellStyle name="Percent 2 9 3" xfId="838" xr:uid="{00000000-0005-0000-0000-000067050000}"/>
    <cellStyle name="Percent 3" xfId="839" xr:uid="{00000000-0005-0000-0000-000068050000}"/>
    <cellStyle name="Percent 4" xfId="861" xr:uid="{00000000-0005-0000-0000-000069050000}"/>
    <cellStyle name="Title" xfId="2" builtinId="15" customBuiltin="1"/>
    <cellStyle name="Title 2" xfId="840" xr:uid="{00000000-0005-0000-0000-00006B050000}"/>
    <cellStyle name="Title 2 2" xfId="1400" xr:uid="{00000000-0005-0000-0000-00006C050000}"/>
    <cellStyle name="Title 2 3" xfId="1401" xr:uid="{00000000-0005-0000-0000-00006D050000}"/>
    <cellStyle name="Title 2 4" xfId="1402" xr:uid="{00000000-0005-0000-0000-00006E050000}"/>
    <cellStyle name="Title 2 5" xfId="1399" xr:uid="{00000000-0005-0000-0000-00006F050000}"/>
    <cellStyle name="Title 3" xfId="841" xr:uid="{00000000-0005-0000-0000-000070050000}"/>
    <cellStyle name="Title 3 2" xfId="1404" xr:uid="{00000000-0005-0000-0000-000071050000}"/>
    <cellStyle name="Title 3 3" xfId="1405" xr:uid="{00000000-0005-0000-0000-000072050000}"/>
    <cellStyle name="Title 3 4" xfId="1403" xr:uid="{00000000-0005-0000-0000-000073050000}"/>
    <cellStyle name="Title 4" xfId="842" xr:uid="{00000000-0005-0000-0000-000074050000}"/>
    <cellStyle name="Title 5" xfId="849" xr:uid="{00000000-0005-0000-0000-000075050000}"/>
    <cellStyle name="Total" xfId="17" builtinId="25" customBuiltin="1"/>
    <cellStyle name="Total 2" xfId="843" xr:uid="{00000000-0005-0000-0000-000077050000}"/>
    <cellStyle name="Total 2 2" xfId="1406" xr:uid="{00000000-0005-0000-0000-000078050000}"/>
    <cellStyle name="Total 2 3" xfId="1407" xr:uid="{00000000-0005-0000-0000-000079050000}"/>
    <cellStyle name="Total 3" xfId="844" xr:uid="{00000000-0005-0000-0000-00007A050000}"/>
    <cellStyle name="Total 3 2" xfId="1408" xr:uid="{00000000-0005-0000-0000-00007B050000}"/>
    <cellStyle name="Total 4" xfId="845" xr:uid="{00000000-0005-0000-0000-00007C050000}"/>
    <cellStyle name="Warning Text" xfId="15" builtinId="11" customBuiltin="1"/>
    <cellStyle name="Warning Text 2" xfId="846" xr:uid="{00000000-0005-0000-0000-00007E050000}"/>
    <cellStyle name="Warning Text 2 2" xfId="1409" xr:uid="{00000000-0005-0000-0000-00007F050000}"/>
    <cellStyle name="Warning Text 2 3" xfId="1410" xr:uid="{00000000-0005-0000-0000-000080050000}"/>
    <cellStyle name="Warning Text 3" xfId="847" xr:uid="{00000000-0005-0000-0000-000081050000}"/>
    <cellStyle name="Warning Text 3 2" xfId="1411" xr:uid="{00000000-0005-0000-0000-000082050000}"/>
    <cellStyle name="Warning Text 4" xfId="848" xr:uid="{00000000-0005-0000-0000-000083050000}"/>
  </cellStyles>
  <dxfs count="0"/>
  <tableStyles count="0" defaultTableStyle="TableStyleMedium2" defaultPivotStyle="PivotStyleLight16"/>
  <colors>
    <mruColors>
      <color rgb="FF000000"/>
      <color rgb="FF3787AB"/>
      <color rgb="FF99C8DE"/>
      <color rgb="FFADD4E5"/>
      <color rgb="FFC5E1ED"/>
      <color rgb="FF77B0DB"/>
      <color rgb="FF94C4E8"/>
      <color rgb="FF7AA4BC"/>
      <color rgb="FF95B3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40640</xdr:colOff>
      <xdr:row>0</xdr:row>
      <xdr:rowOff>86360</xdr:rowOff>
    </xdr:from>
    <xdr:to>
      <xdr:col>2</xdr:col>
      <xdr:colOff>497840</xdr:colOff>
      <xdr:row>2</xdr:row>
      <xdr:rowOff>127000</xdr:rowOff>
    </xdr:to>
    <xdr:pic>
      <xdr:nvPicPr>
        <xdr:cNvPr id="2" name="Picture 1">
          <a:extLst>
            <a:ext uri="{FF2B5EF4-FFF2-40B4-BE49-F238E27FC236}">
              <a16:creationId xmlns:a16="http://schemas.microsoft.com/office/drawing/2014/main" id="{AE032897-E06B-6D95-D603-23EE401EA279}"/>
            </a:ext>
          </a:extLst>
        </xdr:cNvPr>
        <xdr:cNvPicPr>
          <a:picLocks noChangeAspect="1"/>
        </xdr:cNvPicPr>
      </xdr:nvPicPr>
      <xdr:blipFill>
        <a:blip xmlns:r="http://schemas.openxmlformats.org/officeDocument/2006/relationships" r:embed="rId1"/>
        <a:stretch>
          <a:fillRect/>
        </a:stretch>
      </xdr:blipFill>
      <xdr:spPr>
        <a:xfrm>
          <a:off x="416560" y="86360"/>
          <a:ext cx="457200" cy="457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40640</xdr:colOff>
      <xdr:row>0</xdr:row>
      <xdr:rowOff>91440</xdr:rowOff>
    </xdr:from>
    <xdr:to>
      <xdr:col>2</xdr:col>
      <xdr:colOff>497840</xdr:colOff>
      <xdr:row>2</xdr:row>
      <xdr:rowOff>162560</xdr:rowOff>
    </xdr:to>
    <xdr:pic>
      <xdr:nvPicPr>
        <xdr:cNvPr id="2" name="Picture 1">
          <a:extLst>
            <a:ext uri="{FF2B5EF4-FFF2-40B4-BE49-F238E27FC236}">
              <a16:creationId xmlns:a16="http://schemas.microsoft.com/office/drawing/2014/main" id="{CC30C97B-411A-4067-A03F-28A47F96A066}"/>
            </a:ext>
          </a:extLst>
        </xdr:cNvPr>
        <xdr:cNvPicPr>
          <a:picLocks noChangeAspect="1"/>
        </xdr:cNvPicPr>
      </xdr:nvPicPr>
      <xdr:blipFill>
        <a:blip xmlns:r="http://schemas.openxmlformats.org/officeDocument/2006/relationships" r:embed="rId1"/>
        <a:stretch>
          <a:fillRect/>
        </a:stretch>
      </xdr:blipFill>
      <xdr:spPr>
        <a:xfrm>
          <a:off x="416560" y="91440"/>
          <a:ext cx="457200" cy="4876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40640</xdr:colOff>
      <xdr:row>0</xdr:row>
      <xdr:rowOff>76200</xdr:rowOff>
    </xdr:from>
    <xdr:to>
      <xdr:col>2</xdr:col>
      <xdr:colOff>497840</xdr:colOff>
      <xdr:row>2</xdr:row>
      <xdr:rowOff>116840</xdr:rowOff>
    </xdr:to>
    <xdr:pic>
      <xdr:nvPicPr>
        <xdr:cNvPr id="2" name="Picture 1">
          <a:extLst>
            <a:ext uri="{FF2B5EF4-FFF2-40B4-BE49-F238E27FC236}">
              <a16:creationId xmlns:a16="http://schemas.microsoft.com/office/drawing/2014/main" id="{A53E3563-8871-BF59-9D23-C657B83F1399}"/>
            </a:ext>
          </a:extLst>
        </xdr:cNvPr>
        <xdr:cNvPicPr>
          <a:picLocks noChangeAspect="1"/>
        </xdr:cNvPicPr>
      </xdr:nvPicPr>
      <xdr:blipFill>
        <a:blip xmlns:r="http://schemas.openxmlformats.org/officeDocument/2006/relationships" r:embed="rId1"/>
        <a:stretch>
          <a:fillRect/>
        </a:stretch>
      </xdr:blipFill>
      <xdr:spPr>
        <a:xfrm>
          <a:off x="416560" y="76200"/>
          <a:ext cx="457200" cy="4572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35560</xdr:colOff>
      <xdr:row>0</xdr:row>
      <xdr:rowOff>96520</xdr:rowOff>
    </xdr:from>
    <xdr:to>
      <xdr:col>2</xdr:col>
      <xdr:colOff>492760</xdr:colOff>
      <xdr:row>2</xdr:row>
      <xdr:rowOff>137160</xdr:rowOff>
    </xdr:to>
    <xdr:pic>
      <xdr:nvPicPr>
        <xdr:cNvPr id="2" name="Picture 1">
          <a:extLst>
            <a:ext uri="{FF2B5EF4-FFF2-40B4-BE49-F238E27FC236}">
              <a16:creationId xmlns:a16="http://schemas.microsoft.com/office/drawing/2014/main" id="{D2C2A2A2-E32A-4CEC-87E2-1D43EAA0E825}"/>
            </a:ext>
          </a:extLst>
        </xdr:cNvPr>
        <xdr:cNvPicPr>
          <a:picLocks noChangeAspect="1"/>
        </xdr:cNvPicPr>
      </xdr:nvPicPr>
      <xdr:blipFill>
        <a:blip xmlns:r="http://schemas.openxmlformats.org/officeDocument/2006/relationships" r:embed="rId1"/>
        <a:stretch>
          <a:fillRect/>
        </a:stretch>
      </xdr:blipFill>
      <xdr:spPr>
        <a:xfrm>
          <a:off x="416560" y="96520"/>
          <a:ext cx="457200" cy="45593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clgf.org.uk/regions/clgf-pacific/papua-new-guinea/" TargetMode="External"/><Relationship Id="rId1" Type="http://schemas.openxmlformats.org/officeDocument/2006/relationships/hyperlink" Target="https://localgov.unwomen.org/country/PNG" TargetMode="External"/><Relationship Id="rId4"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F2A20-F284-48A7-9CC8-2B21E7F42105}">
  <sheetPr>
    <pageSetUpPr fitToPage="1"/>
  </sheetPr>
  <dimension ref="C1:U205"/>
  <sheetViews>
    <sheetView tabSelected="1" zoomScale="75" zoomScaleNormal="75" workbookViewId="0">
      <pane ySplit="3" topLeftCell="A4" activePane="bottomLeft" state="frozen"/>
      <selection activeCell="D28" sqref="A1:XFD1048576"/>
      <selection pane="bottomLeft" activeCell="E7" sqref="E7:F7"/>
    </sheetView>
  </sheetViews>
  <sheetFormatPr defaultColWidth="8.83984375" defaultRowHeight="14.4"/>
  <cols>
    <col min="1" max="2" width="2.47265625" customWidth="1"/>
    <col min="3" max="3" width="7.47265625" customWidth="1"/>
    <col min="4" max="4" width="25.47265625" style="4" customWidth="1"/>
    <col min="5" max="5" width="39.68359375" customWidth="1"/>
    <col min="6" max="10" width="13.47265625" style="4" customWidth="1"/>
    <col min="11" max="11" width="4.83984375" customWidth="1"/>
    <col min="12" max="12" width="57.15625" customWidth="1"/>
    <col min="13" max="13" width="3.15625" customWidth="1"/>
    <col min="14" max="14" width="8.83984375" hidden="1" customWidth="1"/>
    <col min="15" max="16" width="10.83984375" hidden="1" customWidth="1"/>
    <col min="17" max="18" width="8.83984375" hidden="1" customWidth="1"/>
    <col min="19" max="19" width="34.83984375" hidden="1" customWidth="1"/>
    <col min="20" max="21" width="8.83984375" hidden="1" customWidth="1"/>
  </cols>
  <sheetData>
    <row r="1" spans="3:12" s="2" customFormat="1"/>
    <row r="2" spans="3:12" s="2" customFormat="1" ht="18.3">
      <c r="D2" s="21" t="s">
        <v>704</v>
      </c>
    </row>
    <row r="3" spans="3:12" s="22" customFormat="1" ht="15" customHeight="1" thickBot="1"/>
    <row r="4" spans="3:12" ht="14.7" thickBot="1">
      <c r="D4" s="5"/>
      <c r="E4" s="1"/>
      <c r="F4" s="5"/>
      <c r="G4" s="5"/>
      <c r="H4" s="5"/>
      <c r="I4" s="5"/>
      <c r="J4" s="5"/>
    </row>
    <row r="5" spans="3:12" ht="18.600000000000001" thickBot="1">
      <c r="C5" s="141"/>
      <c r="D5" s="142" t="s">
        <v>38</v>
      </c>
      <c r="E5" s="234"/>
      <c r="F5" s="235"/>
      <c r="H5" s="5"/>
      <c r="I5" s="5"/>
      <c r="J5" s="5"/>
      <c r="K5" s="5"/>
      <c r="L5" s="204" t="s">
        <v>17</v>
      </c>
    </row>
    <row r="6" spans="3:12">
      <c r="C6" s="139" t="s">
        <v>0</v>
      </c>
      <c r="D6" s="140" t="s">
        <v>4</v>
      </c>
      <c r="E6" s="236"/>
      <c r="F6" s="237"/>
      <c r="H6" s="5"/>
      <c r="I6" s="5"/>
      <c r="J6" s="5"/>
      <c r="K6" s="5"/>
      <c r="L6" s="95"/>
    </row>
    <row r="7" spans="3:12">
      <c r="C7" s="19" t="s">
        <v>5</v>
      </c>
      <c r="D7" s="6" t="s">
        <v>15</v>
      </c>
      <c r="E7" s="238" t="s">
        <v>331</v>
      </c>
      <c r="F7" s="239"/>
      <c r="H7" s="5"/>
      <c r="I7" s="5"/>
      <c r="J7" s="5"/>
      <c r="K7" s="5"/>
      <c r="L7" s="96"/>
    </row>
    <row r="8" spans="3:12">
      <c r="C8" s="19" t="s">
        <v>6</v>
      </c>
      <c r="D8" s="6" t="s">
        <v>16</v>
      </c>
      <c r="E8" s="238">
        <v>2026</v>
      </c>
      <c r="F8" s="239"/>
      <c r="H8" s="5"/>
      <c r="I8" s="5"/>
      <c r="J8" s="5"/>
      <c r="K8" s="5"/>
      <c r="L8" s="96"/>
    </row>
    <row r="9" spans="3:12" ht="14.7" thickBot="1">
      <c r="C9" s="20" t="s">
        <v>50</v>
      </c>
      <c r="D9" s="28" t="s">
        <v>49</v>
      </c>
      <c r="E9" s="240">
        <v>10185363</v>
      </c>
      <c r="F9" s="241"/>
      <c r="H9" s="5"/>
      <c r="I9" s="5"/>
      <c r="J9" s="5"/>
      <c r="K9" s="5"/>
      <c r="L9" s="97" t="s">
        <v>807</v>
      </c>
    </row>
    <row r="10" spans="3:12" ht="6" customHeight="1" thickBot="1">
      <c r="D10" s="5"/>
      <c r="E10" s="1"/>
      <c r="F10" s="5"/>
      <c r="G10" s="5"/>
      <c r="H10" s="5"/>
      <c r="I10" s="5"/>
      <c r="J10" s="5"/>
    </row>
    <row r="11" spans="3:12" ht="14.7" thickBot="1">
      <c r="C11" s="146" t="s">
        <v>713</v>
      </c>
      <c r="D11" s="233" t="s">
        <v>741</v>
      </c>
      <c r="E11" s="233"/>
      <c r="F11" s="147" t="s">
        <v>718</v>
      </c>
      <c r="G11" s="5"/>
      <c r="H11" s="5"/>
      <c r="I11" s="5"/>
      <c r="J11" s="5"/>
      <c r="L11" s="95"/>
    </row>
    <row r="12" spans="3:12">
      <c r="C12" s="145" t="s">
        <v>714</v>
      </c>
      <c r="D12" s="242" t="s">
        <v>796</v>
      </c>
      <c r="E12" s="242"/>
      <c r="F12" s="203">
        <v>1995</v>
      </c>
      <c r="G12" s="5"/>
      <c r="H12" s="5"/>
      <c r="I12" s="5"/>
      <c r="J12" s="5"/>
      <c r="L12" s="96"/>
    </row>
    <row r="13" spans="3:12">
      <c r="C13" s="19" t="s">
        <v>715</v>
      </c>
      <c r="D13" s="231" t="s">
        <v>799</v>
      </c>
      <c r="E13" s="231"/>
      <c r="F13" s="202">
        <v>2009</v>
      </c>
      <c r="G13" s="5"/>
      <c r="H13" s="5"/>
      <c r="I13" s="5"/>
      <c r="J13" s="5"/>
      <c r="L13" s="96"/>
    </row>
    <row r="14" spans="3:12">
      <c r="C14" s="19" t="s">
        <v>716</v>
      </c>
      <c r="D14" s="231" t="s">
        <v>797</v>
      </c>
      <c r="E14" s="231"/>
      <c r="F14" s="202">
        <v>2014</v>
      </c>
      <c r="G14" s="5"/>
      <c r="H14" s="5"/>
      <c r="I14" s="5"/>
      <c r="J14" s="5"/>
      <c r="L14" s="96"/>
    </row>
    <row r="15" spans="3:12" ht="14.7" thickBot="1">
      <c r="C15" s="20" t="s">
        <v>717</v>
      </c>
      <c r="D15" s="232"/>
      <c r="E15" s="232"/>
      <c r="F15" s="220"/>
      <c r="G15" s="5"/>
      <c r="H15" s="5"/>
      <c r="I15" s="5"/>
      <c r="J15" s="5"/>
      <c r="L15" s="97"/>
    </row>
    <row r="16" spans="3:12">
      <c r="D16" s="5"/>
      <c r="E16" s="1"/>
      <c r="F16" s="5"/>
      <c r="G16" s="5"/>
      <c r="H16" s="5"/>
      <c r="I16" s="5"/>
      <c r="J16" s="5"/>
    </row>
    <row r="17" spans="3:21" s="7" customFormat="1" ht="14.7" thickBot="1">
      <c r="D17" s="82"/>
      <c r="E17" s="83"/>
      <c r="F17" s="82"/>
      <c r="G17" s="82"/>
      <c r="H17" s="82"/>
      <c r="I17" s="82"/>
      <c r="J17" s="82"/>
    </row>
    <row r="18" spans="3:21" ht="14.7" thickBot="1">
      <c r="D18" s="5"/>
      <c r="E18" s="1"/>
      <c r="F18" s="5"/>
      <c r="G18" s="5"/>
      <c r="H18" s="5"/>
      <c r="I18" s="5"/>
      <c r="J18" s="5"/>
    </row>
    <row r="19" spans="3:21" ht="107.25" customHeight="1" thickBot="1">
      <c r="C19" s="8"/>
      <c r="D19" s="8" t="s">
        <v>28</v>
      </c>
      <c r="E19" s="8" t="s">
        <v>51</v>
      </c>
      <c r="F19" s="9" t="s">
        <v>14</v>
      </c>
      <c r="G19" s="9" t="s">
        <v>27</v>
      </c>
      <c r="H19" s="9" t="s">
        <v>32</v>
      </c>
      <c r="I19" s="9" t="s">
        <v>782</v>
      </c>
      <c r="J19" s="9" t="str">
        <f>"Population of "&amp;CHAR(10)&amp;"level / tier / type"</f>
        <v>Population of 
level / tier / type</v>
      </c>
      <c r="L19" s="204" t="s">
        <v>17</v>
      </c>
    </row>
    <row r="20" spans="3:21" ht="13.75" customHeight="1" thickBot="1">
      <c r="D20"/>
      <c r="F20"/>
      <c r="G20"/>
      <c r="H20"/>
      <c r="I20"/>
      <c r="J20"/>
      <c r="N20" s="194"/>
      <c r="O20" s="192" t="s">
        <v>3</v>
      </c>
      <c r="P20" s="193"/>
    </row>
    <row r="21" spans="3:21">
      <c r="C21" s="84" t="s">
        <v>72</v>
      </c>
      <c r="D21" s="85" t="s">
        <v>26</v>
      </c>
      <c r="E21" s="88" t="s">
        <v>804</v>
      </c>
      <c r="F21" s="100">
        <v>1</v>
      </c>
      <c r="G21" s="86"/>
      <c r="H21" s="86"/>
      <c r="I21" s="86"/>
      <c r="J21" s="101">
        <f>E9</f>
        <v>10185363</v>
      </c>
      <c r="L21" s="95"/>
      <c r="N21" s="195" t="s">
        <v>709</v>
      </c>
      <c r="O21" s="188" t="s">
        <v>745</v>
      </c>
      <c r="P21" s="189" t="s">
        <v>750</v>
      </c>
      <c r="Q21" s="174"/>
      <c r="R21" s="174"/>
      <c r="S21" s="175" t="str">
        <f t="shared" ref="S21" si="0">E21</f>
        <v>National government</v>
      </c>
      <c r="T21" s="176">
        <f>F21</f>
        <v>1</v>
      </c>
      <c r="U21" s="177">
        <f>$J$21/T21</f>
        <v>10185363</v>
      </c>
    </row>
    <row r="22" spans="3:21" ht="14.8" customHeight="1">
      <c r="C22" s="19" t="s">
        <v>40</v>
      </c>
      <c r="D22" s="51" t="s">
        <v>29</v>
      </c>
      <c r="E22" s="89" t="s">
        <v>818</v>
      </c>
      <c r="F22" s="102">
        <v>22</v>
      </c>
      <c r="G22" s="91" t="s">
        <v>2</v>
      </c>
      <c r="H22" s="91" t="s">
        <v>1</v>
      </c>
      <c r="I22" s="92" t="s">
        <v>745</v>
      </c>
      <c r="J22" s="99">
        <f>J21</f>
        <v>10185363</v>
      </c>
      <c r="K22" s="50"/>
      <c r="L22" s="96" t="s">
        <v>805</v>
      </c>
      <c r="N22" s="195" t="s">
        <v>710</v>
      </c>
      <c r="O22" s="188" t="s">
        <v>742</v>
      </c>
      <c r="P22" s="189" t="s">
        <v>753</v>
      </c>
      <c r="Q22" s="174" t="str">
        <f>IF(F22&gt;2,"YES","NO")</f>
        <v>YES</v>
      </c>
      <c r="R22" s="174" t="str">
        <f>LEFT(I22,1)</f>
        <v>1</v>
      </c>
      <c r="S22" s="175" t="str">
        <f>E22</f>
        <v>Provinces (20); AGB (1) &amp; NCD (1)</v>
      </c>
      <c r="T22" s="176">
        <f>F22</f>
        <v>22</v>
      </c>
      <c r="U22" s="177">
        <f>IF(J22&gt;0,J22/T22,$J$21/T22)</f>
        <v>462971.04545454547</v>
      </c>
    </row>
    <row r="23" spans="3:21" ht="14.8" customHeight="1">
      <c r="C23" s="19" t="s">
        <v>41</v>
      </c>
      <c r="D23" s="51" t="s">
        <v>30</v>
      </c>
      <c r="E23" s="89" t="s">
        <v>798</v>
      </c>
      <c r="F23" s="229">
        <v>96</v>
      </c>
      <c r="G23" s="91" t="s">
        <v>2</v>
      </c>
      <c r="H23" s="91" t="s">
        <v>2</v>
      </c>
      <c r="I23" s="92" t="s">
        <v>742</v>
      </c>
      <c r="J23" s="99">
        <f>J21</f>
        <v>10185363</v>
      </c>
      <c r="K23" s="50"/>
      <c r="L23" s="96"/>
      <c r="N23" s="195" t="s">
        <v>711</v>
      </c>
      <c r="O23" s="188" t="s">
        <v>743</v>
      </c>
      <c r="P23" s="189" t="s">
        <v>754</v>
      </c>
      <c r="Q23" s="178" t="str">
        <f>IF(F23&gt;2,"YES","NO")</f>
        <v>YES</v>
      </c>
      <c r="R23" s="178" t="str">
        <f>LEFT(I23,1)</f>
        <v>2</v>
      </c>
      <c r="S23" s="2" t="str">
        <f>E23</f>
        <v>Districts</v>
      </c>
      <c r="T23" s="179">
        <f>F23</f>
        <v>96</v>
      </c>
      <c r="U23" s="180">
        <f t="shared" ref="U23:U25" si="1">IF(J23&gt;0,J23/T23,$J$21/T23)</f>
        <v>106097.53125</v>
      </c>
    </row>
    <row r="24" spans="3:21" ht="14.8" customHeight="1">
      <c r="C24" s="19" t="s">
        <v>42</v>
      </c>
      <c r="D24" s="51" t="s">
        <v>31</v>
      </c>
      <c r="E24" s="89" t="s">
        <v>840</v>
      </c>
      <c r="F24" s="102">
        <f>371+47</f>
        <v>418</v>
      </c>
      <c r="G24" s="91" t="s">
        <v>1</v>
      </c>
      <c r="H24" s="91" t="s">
        <v>1</v>
      </c>
      <c r="I24" s="92" t="s">
        <v>743</v>
      </c>
      <c r="J24" s="99">
        <v>9428609</v>
      </c>
      <c r="K24" s="50"/>
      <c r="L24" s="96" t="s">
        <v>852</v>
      </c>
      <c r="N24" s="195" t="s">
        <v>712</v>
      </c>
      <c r="O24" s="188" t="s">
        <v>744</v>
      </c>
      <c r="P24" s="189" t="s">
        <v>755</v>
      </c>
      <c r="Q24" s="178" t="str">
        <f>IF(F24&gt;2,"YES","NO")</f>
        <v>YES</v>
      </c>
      <c r="R24" s="178" t="str">
        <f>LEFT(I24,1)</f>
        <v>3</v>
      </c>
      <c r="S24" s="2" t="str">
        <f>E24</f>
        <v>Local Level / Community Governments</v>
      </c>
      <c r="T24" s="179">
        <f>F24</f>
        <v>418</v>
      </c>
      <c r="U24" s="180">
        <f t="shared" si="1"/>
        <v>22556.480861244017</v>
      </c>
    </row>
    <row r="25" spans="3:21" ht="14.8" customHeight="1" thickBot="1">
      <c r="C25" s="20" t="s">
        <v>43</v>
      </c>
      <c r="D25" s="52" t="s">
        <v>190</v>
      </c>
      <c r="E25" s="90"/>
      <c r="F25" s="103"/>
      <c r="G25" s="93"/>
      <c r="H25" s="93"/>
      <c r="I25" s="94"/>
      <c r="J25" s="227"/>
      <c r="K25" s="50"/>
      <c r="L25" s="97"/>
      <c r="N25" s="195" t="s">
        <v>756</v>
      </c>
      <c r="O25" s="188" t="s">
        <v>746</v>
      </c>
      <c r="P25" s="189" t="s">
        <v>751</v>
      </c>
      <c r="Q25" s="181" t="str">
        <f>IF(F25&gt;2,"YES","NO")</f>
        <v>NO</v>
      </c>
      <c r="R25" s="181" t="str">
        <f>LEFT(I25,1)</f>
        <v/>
      </c>
      <c r="S25" s="23">
        <f>E25</f>
        <v>0</v>
      </c>
      <c r="T25" s="182">
        <f>F25</f>
        <v>0</v>
      </c>
      <c r="U25" s="183" t="e">
        <f t="shared" si="1"/>
        <v>#DIV/0!</v>
      </c>
    </row>
    <row r="26" spans="3:21" ht="14.7" thickBot="1">
      <c r="N26" s="196" t="s">
        <v>757</v>
      </c>
      <c r="O26" s="190" t="s">
        <v>747</v>
      </c>
      <c r="P26" s="191" t="s">
        <v>752</v>
      </c>
      <c r="Q26" s="181">
        <f>COUNTIF(Q22:Q25,"YES")</f>
        <v>3</v>
      </c>
      <c r="R26" s="181"/>
      <c r="S26" s="23"/>
      <c r="T26" s="23"/>
      <c r="U26" s="119"/>
    </row>
    <row r="27" spans="3:21" s="7" customFormat="1" ht="14.7" thickBot="1">
      <c r="D27" s="10"/>
      <c r="F27" s="10"/>
      <c r="G27" s="10"/>
      <c r="H27" s="10"/>
      <c r="I27" s="10"/>
      <c r="J27" s="10"/>
    </row>
    <row r="28" spans="3:21">
      <c r="C28" s="187" t="s">
        <v>795</v>
      </c>
    </row>
    <row r="29" spans="3:21" hidden="1">
      <c r="D29" s="29" t="s">
        <v>7</v>
      </c>
      <c r="E29" s="2" t="s">
        <v>3</v>
      </c>
      <c r="F29" s="29" t="s">
        <v>3</v>
      </c>
    </row>
    <row r="30" spans="3:21" hidden="1">
      <c r="D30" s="2" t="s">
        <v>210</v>
      </c>
      <c r="E30" s="2" t="s">
        <v>398</v>
      </c>
      <c r="F30" s="2" t="s">
        <v>399</v>
      </c>
    </row>
    <row r="31" spans="3:21" hidden="1">
      <c r="D31" s="2" t="s">
        <v>211</v>
      </c>
      <c r="E31" s="2" t="s">
        <v>400</v>
      </c>
      <c r="F31" s="2" t="s">
        <v>401</v>
      </c>
    </row>
    <row r="32" spans="3:21" hidden="1">
      <c r="D32" s="2" t="s">
        <v>212</v>
      </c>
      <c r="E32" s="2" t="s">
        <v>402</v>
      </c>
      <c r="F32" s="2" t="s">
        <v>403</v>
      </c>
    </row>
    <row r="33" spans="4:10" hidden="1">
      <c r="D33" s="2" t="s">
        <v>213</v>
      </c>
      <c r="E33" s="2" t="s">
        <v>404</v>
      </c>
      <c r="F33" s="2" t="s">
        <v>405</v>
      </c>
    </row>
    <row r="34" spans="4:10" hidden="1">
      <c r="D34" s="2" t="s">
        <v>214</v>
      </c>
      <c r="E34" s="2" t="s">
        <v>153</v>
      </c>
      <c r="F34" s="2" t="s">
        <v>152</v>
      </c>
    </row>
    <row r="35" spans="4:10" hidden="1">
      <c r="D35" s="2" t="s">
        <v>215</v>
      </c>
      <c r="E35" s="2" t="s">
        <v>406</v>
      </c>
      <c r="F35" s="2" t="s">
        <v>407</v>
      </c>
    </row>
    <row r="36" spans="4:10" hidden="1">
      <c r="D36" s="2" t="s">
        <v>216</v>
      </c>
      <c r="E36" s="2" t="s">
        <v>408</v>
      </c>
      <c r="F36" s="2" t="s">
        <v>409</v>
      </c>
      <c r="G36"/>
      <c r="H36"/>
      <c r="I36"/>
      <c r="J36"/>
    </row>
    <row r="37" spans="4:10" hidden="1">
      <c r="D37" s="2" t="s">
        <v>217</v>
      </c>
      <c r="E37" s="2" t="s">
        <v>410</v>
      </c>
      <c r="F37" s="2" t="s">
        <v>411</v>
      </c>
      <c r="G37"/>
      <c r="H37"/>
      <c r="I37"/>
      <c r="J37"/>
    </row>
    <row r="38" spans="4:10" hidden="1">
      <c r="D38" s="2" t="s">
        <v>218</v>
      </c>
      <c r="E38" s="2" t="s">
        <v>412</v>
      </c>
      <c r="F38" s="2" t="s">
        <v>413</v>
      </c>
      <c r="G38"/>
      <c r="H38"/>
      <c r="I38"/>
      <c r="J38"/>
    </row>
    <row r="39" spans="4:10" hidden="1">
      <c r="D39" s="2" t="s">
        <v>219</v>
      </c>
      <c r="E39" s="2" t="s">
        <v>414</v>
      </c>
      <c r="F39" s="2" t="s">
        <v>415</v>
      </c>
      <c r="G39"/>
      <c r="H39"/>
      <c r="I39"/>
      <c r="J39"/>
    </row>
    <row r="40" spans="4:10" hidden="1">
      <c r="D40" s="2" t="s">
        <v>220</v>
      </c>
      <c r="E40" s="2" t="s">
        <v>416</v>
      </c>
      <c r="F40" s="2" t="s">
        <v>417</v>
      </c>
    </row>
    <row r="41" spans="4:10" hidden="1">
      <c r="D41" s="2" t="s">
        <v>221</v>
      </c>
      <c r="E41" s="2" t="s">
        <v>418</v>
      </c>
      <c r="F41" s="2" t="s">
        <v>419</v>
      </c>
    </row>
    <row r="42" spans="4:10" hidden="1">
      <c r="D42" s="2" t="s">
        <v>222</v>
      </c>
      <c r="E42" s="2" t="s">
        <v>420</v>
      </c>
      <c r="F42" s="2" t="s">
        <v>421</v>
      </c>
    </row>
    <row r="43" spans="4:10" hidden="1">
      <c r="D43" s="2" t="s">
        <v>223</v>
      </c>
      <c r="E43" s="2" t="s">
        <v>422</v>
      </c>
      <c r="F43" s="2" t="s">
        <v>423</v>
      </c>
    </row>
    <row r="44" spans="4:10" hidden="1">
      <c r="D44" s="2" t="s">
        <v>224</v>
      </c>
      <c r="E44" s="2" t="s">
        <v>137</v>
      </c>
      <c r="F44" s="2" t="s">
        <v>136</v>
      </c>
    </row>
    <row r="45" spans="4:10" hidden="1">
      <c r="D45" s="2" t="s">
        <v>225</v>
      </c>
      <c r="E45" s="2" t="s">
        <v>424</v>
      </c>
      <c r="F45" s="2" t="s">
        <v>425</v>
      </c>
    </row>
    <row r="46" spans="4:10" hidden="1">
      <c r="D46" s="2" t="s">
        <v>226</v>
      </c>
      <c r="E46" s="2" t="s">
        <v>426</v>
      </c>
      <c r="F46" s="2" t="s">
        <v>427</v>
      </c>
    </row>
    <row r="47" spans="4:10" hidden="1">
      <c r="D47" s="2" t="s">
        <v>227</v>
      </c>
      <c r="E47" s="2" t="s">
        <v>155</v>
      </c>
      <c r="F47" s="2" t="s">
        <v>154</v>
      </c>
    </row>
    <row r="48" spans="4:10" hidden="1">
      <c r="D48" s="2" t="s">
        <v>228</v>
      </c>
      <c r="E48" s="2" t="s">
        <v>428</v>
      </c>
      <c r="F48" s="2" t="s">
        <v>429</v>
      </c>
    </row>
    <row r="49" spans="4:6" hidden="1">
      <c r="D49" s="2" t="s">
        <v>229</v>
      </c>
      <c r="E49" s="2" t="s">
        <v>430</v>
      </c>
      <c r="F49" s="2" t="s">
        <v>431</v>
      </c>
    </row>
    <row r="50" spans="4:6" hidden="1">
      <c r="D50" s="2" t="s">
        <v>230</v>
      </c>
      <c r="E50" s="2" t="s">
        <v>157</v>
      </c>
      <c r="F50" s="2" t="s">
        <v>156</v>
      </c>
    </row>
    <row r="51" spans="4:6" hidden="1">
      <c r="D51" s="2" t="s">
        <v>231</v>
      </c>
      <c r="E51" s="2" t="s">
        <v>432</v>
      </c>
      <c r="F51" s="2" t="s">
        <v>433</v>
      </c>
    </row>
    <row r="52" spans="4:6" hidden="1">
      <c r="D52" s="2" t="s">
        <v>232</v>
      </c>
      <c r="E52" s="2" t="s">
        <v>434</v>
      </c>
      <c r="F52" s="2" t="s">
        <v>435</v>
      </c>
    </row>
    <row r="53" spans="4:6" hidden="1">
      <c r="D53" s="2" t="s">
        <v>233</v>
      </c>
      <c r="E53" s="2" t="s">
        <v>436</v>
      </c>
      <c r="F53" s="2" t="s">
        <v>437</v>
      </c>
    </row>
    <row r="54" spans="4:6" hidden="1">
      <c r="D54" s="2" t="s">
        <v>234</v>
      </c>
      <c r="E54" s="2" t="s">
        <v>438</v>
      </c>
      <c r="F54" s="2" t="s">
        <v>439</v>
      </c>
    </row>
    <row r="55" spans="4:6" hidden="1">
      <c r="D55" s="2" t="s">
        <v>235</v>
      </c>
      <c r="E55" s="2" t="s">
        <v>440</v>
      </c>
      <c r="F55" s="2" t="s">
        <v>441</v>
      </c>
    </row>
    <row r="56" spans="4:6" hidden="1">
      <c r="D56" s="2" t="s">
        <v>236</v>
      </c>
      <c r="E56" s="2" t="s">
        <v>442</v>
      </c>
      <c r="F56" s="2" t="s">
        <v>443</v>
      </c>
    </row>
    <row r="57" spans="4:6" hidden="1">
      <c r="D57" s="2" t="s">
        <v>237</v>
      </c>
      <c r="E57" s="2" t="s">
        <v>444</v>
      </c>
      <c r="F57" s="2" t="s">
        <v>445</v>
      </c>
    </row>
    <row r="58" spans="4:6" hidden="1">
      <c r="D58" s="2" t="s">
        <v>238</v>
      </c>
      <c r="E58" s="2" t="s">
        <v>446</v>
      </c>
      <c r="F58" s="2" t="s">
        <v>447</v>
      </c>
    </row>
    <row r="59" spans="4:6" hidden="1">
      <c r="D59" s="2" t="s">
        <v>239</v>
      </c>
      <c r="E59" s="2" t="s">
        <v>448</v>
      </c>
      <c r="F59" s="2" t="s">
        <v>449</v>
      </c>
    </row>
    <row r="60" spans="4:6" hidden="1">
      <c r="D60" s="2" t="s">
        <v>240</v>
      </c>
      <c r="E60" s="2" t="s">
        <v>450</v>
      </c>
      <c r="F60" s="2" t="s">
        <v>451</v>
      </c>
    </row>
    <row r="61" spans="4:6" hidden="1">
      <c r="D61" s="2" t="s">
        <v>241</v>
      </c>
      <c r="E61" s="2" t="s">
        <v>159</v>
      </c>
      <c r="F61" s="2" t="s">
        <v>158</v>
      </c>
    </row>
    <row r="62" spans="4:6" hidden="1">
      <c r="D62" s="2" t="s">
        <v>242</v>
      </c>
      <c r="E62" s="2" t="s">
        <v>452</v>
      </c>
      <c r="F62" s="2" t="s">
        <v>453</v>
      </c>
    </row>
    <row r="63" spans="4:6" hidden="1">
      <c r="D63" s="2" t="s">
        <v>243</v>
      </c>
      <c r="E63" s="2" t="s">
        <v>161</v>
      </c>
      <c r="F63" s="2" t="s">
        <v>160</v>
      </c>
    </row>
    <row r="64" spans="4:6" hidden="1">
      <c r="D64" s="2" t="s">
        <v>244</v>
      </c>
      <c r="E64" s="2" t="s">
        <v>454</v>
      </c>
      <c r="F64" s="2" t="s">
        <v>455</v>
      </c>
    </row>
    <row r="65" spans="4:6" hidden="1">
      <c r="D65" s="2" t="s">
        <v>245</v>
      </c>
      <c r="E65" s="2" t="s">
        <v>456</v>
      </c>
      <c r="F65" s="2" t="s">
        <v>457</v>
      </c>
    </row>
    <row r="66" spans="4:6" hidden="1">
      <c r="D66" s="2" t="s">
        <v>246</v>
      </c>
      <c r="E66" s="2" t="s">
        <v>139</v>
      </c>
      <c r="F66" s="2" t="s">
        <v>138</v>
      </c>
    </row>
    <row r="67" spans="4:6" hidden="1">
      <c r="D67" s="2" t="s">
        <v>247</v>
      </c>
      <c r="E67" s="2" t="s">
        <v>458</v>
      </c>
      <c r="F67" s="2" t="s">
        <v>459</v>
      </c>
    </row>
    <row r="68" spans="4:6" hidden="1">
      <c r="D68" s="2" t="s">
        <v>248</v>
      </c>
      <c r="E68" s="2" t="s">
        <v>460</v>
      </c>
      <c r="F68" s="2" t="s">
        <v>461</v>
      </c>
    </row>
    <row r="69" spans="4:6" hidden="1">
      <c r="D69" s="2" t="s">
        <v>249</v>
      </c>
      <c r="E69" s="2" t="s">
        <v>177</v>
      </c>
      <c r="F69" s="2" t="s">
        <v>176</v>
      </c>
    </row>
    <row r="70" spans="4:6" hidden="1">
      <c r="D70" s="2" t="s">
        <v>250</v>
      </c>
      <c r="E70" s="2" t="s">
        <v>462</v>
      </c>
      <c r="F70" s="2" t="s">
        <v>463</v>
      </c>
    </row>
    <row r="71" spans="4:6" hidden="1">
      <c r="D71" s="2" t="s">
        <v>251</v>
      </c>
      <c r="E71" s="2" t="s">
        <v>464</v>
      </c>
      <c r="F71" s="2" t="s">
        <v>465</v>
      </c>
    </row>
    <row r="72" spans="4:6" hidden="1">
      <c r="D72" s="2" t="s">
        <v>252</v>
      </c>
      <c r="E72" s="2" t="s">
        <v>466</v>
      </c>
      <c r="F72" s="2" t="s">
        <v>467</v>
      </c>
    </row>
    <row r="73" spans="4:6" hidden="1">
      <c r="D73" s="2" t="s">
        <v>253</v>
      </c>
      <c r="E73" s="2" t="s">
        <v>468</v>
      </c>
      <c r="F73" s="2" t="s">
        <v>469</v>
      </c>
    </row>
    <row r="74" spans="4:6" hidden="1">
      <c r="D74" s="2" t="s">
        <v>254</v>
      </c>
      <c r="E74" s="2" t="s">
        <v>470</v>
      </c>
      <c r="F74" s="2" t="s">
        <v>471</v>
      </c>
    </row>
    <row r="75" spans="4:6" hidden="1">
      <c r="D75" s="2" t="s">
        <v>255</v>
      </c>
      <c r="E75" s="2" t="s">
        <v>472</v>
      </c>
      <c r="F75" s="2" t="s">
        <v>178</v>
      </c>
    </row>
    <row r="76" spans="4:6" hidden="1">
      <c r="D76" s="2" t="s">
        <v>256</v>
      </c>
      <c r="E76" s="2" t="s">
        <v>163</v>
      </c>
      <c r="F76" s="2" t="s">
        <v>162</v>
      </c>
    </row>
    <row r="77" spans="4:6" hidden="1">
      <c r="D77" s="2" t="s">
        <v>257</v>
      </c>
      <c r="E77" s="2" t="s">
        <v>473</v>
      </c>
      <c r="F77" s="2" t="s">
        <v>474</v>
      </c>
    </row>
    <row r="78" spans="4:6" hidden="1">
      <c r="D78" s="2" t="s">
        <v>258</v>
      </c>
      <c r="E78" s="2" t="s">
        <v>151</v>
      </c>
      <c r="F78" s="2" t="s">
        <v>150</v>
      </c>
    </row>
    <row r="79" spans="4:6" hidden="1">
      <c r="D79" s="2" t="s">
        <v>259</v>
      </c>
      <c r="E79" s="2" t="s">
        <v>475</v>
      </c>
      <c r="F79" s="2" t="s">
        <v>476</v>
      </c>
    </row>
    <row r="80" spans="4:6" hidden="1">
      <c r="D80" s="2" t="s">
        <v>260</v>
      </c>
      <c r="E80" s="2" t="s">
        <v>477</v>
      </c>
      <c r="F80" s="2" t="s">
        <v>478</v>
      </c>
    </row>
    <row r="81" spans="4:6" hidden="1">
      <c r="D81" s="2" t="s">
        <v>261</v>
      </c>
      <c r="E81" s="2" t="s">
        <v>479</v>
      </c>
      <c r="F81" s="2" t="s">
        <v>480</v>
      </c>
    </row>
    <row r="82" spans="4:6" hidden="1">
      <c r="D82" s="2" t="s">
        <v>262</v>
      </c>
      <c r="E82" s="2" t="s">
        <v>481</v>
      </c>
      <c r="F82" s="2" t="s">
        <v>482</v>
      </c>
    </row>
    <row r="83" spans="4:6" hidden="1">
      <c r="D83" s="2" t="s">
        <v>263</v>
      </c>
      <c r="E83" s="2" t="s">
        <v>483</v>
      </c>
      <c r="F83" s="2" t="s">
        <v>484</v>
      </c>
    </row>
    <row r="84" spans="4:6" hidden="1">
      <c r="D84" s="2" t="s">
        <v>264</v>
      </c>
      <c r="E84" s="2" t="s">
        <v>485</v>
      </c>
      <c r="F84" s="2" t="s">
        <v>486</v>
      </c>
    </row>
    <row r="85" spans="4:6" hidden="1">
      <c r="D85" s="2" t="s">
        <v>265</v>
      </c>
      <c r="E85" s="2" t="s">
        <v>487</v>
      </c>
      <c r="F85" s="2" t="s">
        <v>488</v>
      </c>
    </row>
    <row r="86" spans="4:6" hidden="1">
      <c r="D86" s="2" t="s">
        <v>266</v>
      </c>
      <c r="E86" s="2" t="s">
        <v>489</v>
      </c>
      <c r="F86" s="2" t="s">
        <v>490</v>
      </c>
    </row>
    <row r="87" spans="4:6" hidden="1">
      <c r="D87" s="2" t="s">
        <v>267</v>
      </c>
      <c r="E87" s="2" t="s">
        <v>491</v>
      </c>
      <c r="F87" s="2" t="s">
        <v>492</v>
      </c>
    </row>
    <row r="88" spans="4:6" hidden="1">
      <c r="D88" s="2" t="s">
        <v>268</v>
      </c>
      <c r="E88" s="2" t="s">
        <v>493</v>
      </c>
      <c r="F88" s="2" t="s">
        <v>494</v>
      </c>
    </row>
    <row r="89" spans="4:6" hidden="1">
      <c r="D89" s="2" t="s">
        <v>269</v>
      </c>
      <c r="E89" s="2" t="s">
        <v>495</v>
      </c>
      <c r="F89" s="2" t="s">
        <v>496</v>
      </c>
    </row>
    <row r="90" spans="4:6" hidden="1">
      <c r="D90" s="2" t="s">
        <v>270</v>
      </c>
      <c r="E90" s="2" t="s">
        <v>497</v>
      </c>
      <c r="F90" s="2" t="s">
        <v>498</v>
      </c>
    </row>
    <row r="91" spans="4:6" hidden="1">
      <c r="D91" s="2" t="s">
        <v>271</v>
      </c>
      <c r="E91" s="2" t="s">
        <v>499</v>
      </c>
      <c r="F91" s="2" t="s">
        <v>500</v>
      </c>
    </row>
    <row r="92" spans="4:6" hidden="1">
      <c r="D92" s="2" t="s">
        <v>272</v>
      </c>
      <c r="E92" s="2" t="s">
        <v>501</v>
      </c>
      <c r="F92" s="2" t="s">
        <v>502</v>
      </c>
    </row>
    <row r="93" spans="4:6" hidden="1">
      <c r="D93" s="2" t="s">
        <v>273</v>
      </c>
      <c r="E93" s="2" t="s">
        <v>141</v>
      </c>
      <c r="F93" s="2" t="s">
        <v>140</v>
      </c>
    </row>
    <row r="94" spans="4:6" hidden="1">
      <c r="D94" s="2" t="s">
        <v>274</v>
      </c>
      <c r="E94" s="2" t="s">
        <v>503</v>
      </c>
      <c r="F94" s="2" t="s">
        <v>504</v>
      </c>
    </row>
    <row r="95" spans="4:6" hidden="1">
      <c r="D95" s="2" t="s">
        <v>275</v>
      </c>
      <c r="E95" s="2" t="s">
        <v>505</v>
      </c>
      <c r="F95" s="2" t="s">
        <v>506</v>
      </c>
    </row>
    <row r="96" spans="4:6" hidden="1">
      <c r="D96" s="2" t="s">
        <v>276</v>
      </c>
      <c r="E96" s="2" t="s">
        <v>165</v>
      </c>
      <c r="F96" s="2" t="s">
        <v>164</v>
      </c>
    </row>
    <row r="97" spans="4:6" hidden="1">
      <c r="D97" s="2" t="s">
        <v>277</v>
      </c>
      <c r="E97" s="2" t="s">
        <v>180</v>
      </c>
      <c r="F97" s="2" t="s">
        <v>179</v>
      </c>
    </row>
    <row r="98" spans="4:6" hidden="1">
      <c r="D98" s="2" t="s">
        <v>278</v>
      </c>
      <c r="E98" s="2" t="s">
        <v>143</v>
      </c>
      <c r="F98" s="2" t="s">
        <v>142</v>
      </c>
    </row>
    <row r="99" spans="4:6" hidden="1">
      <c r="D99" s="2" t="s">
        <v>279</v>
      </c>
      <c r="E99" s="2" t="s">
        <v>507</v>
      </c>
      <c r="F99" s="2" t="s">
        <v>508</v>
      </c>
    </row>
    <row r="100" spans="4:6" hidden="1">
      <c r="D100" s="2" t="s">
        <v>280</v>
      </c>
      <c r="E100" s="2" t="s">
        <v>509</v>
      </c>
      <c r="F100" s="2" t="s">
        <v>510</v>
      </c>
    </row>
    <row r="101" spans="4:6" hidden="1">
      <c r="D101" s="2" t="s">
        <v>281</v>
      </c>
      <c r="E101" s="2" t="s">
        <v>511</v>
      </c>
      <c r="F101" s="2" t="s">
        <v>512</v>
      </c>
    </row>
    <row r="102" spans="4:6" hidden="1">
      <c r="D102" s="2" t="s">
        <v>282</v>
      </c>
      <c r="E102" s="2" t="s">
        <v>513</v>
      </c>
      <c r="F102" s="2" t="s">
        <v>514</v>
      </c>
    </row>
    <row r="103" spans="4:6" hidden="1">
      <c r="D103" s="2" t="s">
        <v>283</v>
      </c>
      <c r="E103" s="2" t="s">
        <v>515</v>
      </c>
      <c r="F103" s="2" t="s">
        <v>516</v>
      </c>
    </row>
    <row r="104" spans="4:6" hidden="1">
      <c r="D104" s="2" t="s">
        <v>284</v>
      </c>
      <c r="E104" s="2" t="s">
        <v>517</v>
      </c>
      <c r="F104" s="2" t="s">
        <v>518</v>
      </c>
    </row>
    <row r="105" spans="4:6" hidden="1">
      <c r="D105" s="2" t="s">
        <v>285</v>
      </c>
      <c r="E105" s="2" t="s">
        <v>519</v>
      </c>
      <c r="F105" s="2" t="s">
        <v>520</v>
      </c>
    </row>
    <row r="106" spans="4:6" hidden="1">
      <c r="D106" s="2" t="s">
        <v>286</v>
      </c>
      <c r="E106" s="2" t="s">
        <v>521</v>
      </c>
      <c r="F106" s="2" t="s">
        <v>522</v>
      </c>
    </row>
    <row r="107" spans="4:6" hidden="1">
      <c r="D107" s="2" t="s">
        <v>287</v>
      </c>
      <c r="E107" s="2" t="s">
        <v>523</v>
      </c>
      <c r="F107" s="2" t="s">
        <v>524</v>
      </c>
    </row>
    <row r="108" spans="4:6" hidden="1">
      <c r="D108" s="2" t="s">
        <v>288</v>
      </c>
      <c r="E108" s="2" t="s">
        <v>182</v>
      </c>
      <c r="F108" s="2" t="s">
        <v>181</v>
      </c>
    </row>
    <row r="109" spans="4:6" hidden="1">
      <c r="D109" s="2" t="s">
        <v>289</v>
      </c>
      <c r="E109" s="2" t="s">
        <v>525</v>
      </c>
      <c r="F109" s="2" t="s">
        <v>526</v>
      </c>
    </row>
    <row r="110" spans="4:6" hidden="1">
      <c r="D110" s="2" t="s">
        <v>290</v>
      </c>
      <c r="E110" s="2" t="s">
        <v>527</v>
      </c>
      <c r="F110" s="2" t="s">
        <v>528</v>
      </c>
    </row>
    <row r="111" spans="4:6" hidden="1">
      <c r="D111" s="2" t="s">
        <v>291</v>
      </c>
      <c r="E111" s="2" t="s">
        <v>529</v>
      </c>
      <c r="F111" s="2" t="s">
        <v>530</v>
      </c>
    </row>
    <row r="112" spans="4:6" hidden="1">
      <c r="D112" s="2" t="s">
        <v>292</v>
      </c>
      <c r="E112" s="2" t="s">
        <v>531</v>
      </c>
      <c r="F112" s="2" t="s">
        <v>532</v>
      </c>
    </row>
    <row r="113" spans="4:6" hidden="1">
      <c r="D113" s="2" t="s">
        <v>293</v>
      </c>
      <c r="E113" s="2" t="s">
        <v>533</v>
      </c>
      <c r="F113" s="2" t="s">
        <v>534</v>
      </c>
    </row>
    <row r="114" spans="4:6" hidden="1">
      <c r="D114" s="2" t="s">
        <v>294</v>
      </c>
      <c r="E114" s="2" t="s">
        <v>535</v>
      </c>
      <c r="F114" s="2" t="s">
        <v>536</v>
      </c>
    </row>
    <row r="115" spans="4:6" hidden="1">
      <c r="D115" s="2" t="s">
        <v>295</v>
      </c>
      <c r="E115" s="2" t="s">
        <v>537</v>
      </c>
      <c r="F115" s="2" t="s">
        <v>538</v>
      </c>
    </row>
    <row r="116" spans="4:6" hidden="1">
      <c r="D116" s="2" t="s">
        <v>296</v>
      </c>
      <c r="E116" s="2" t="s">
        <v>539</v>
      </c>
      <c r="F116" s="2" t="s">
        <v>540</v>
      </c>
    </row>
    <row r="117" spans="4:6" hidden="1">
      <c r="D117" s="2" t="s">
        <v>297</v>
      </c>
      <c r="E117" s="2" t="s">
        <v>541</v>
      </c>
      <c r="F117" s="2" t="s">
        <v>542</v>
      </c>
    </row>
    <row r="118" spans="4:6" hidden="1">
      <c r="D118" s="2" t="s">
        <v>298</v>
      </c>
      <c r="E118" s="2" t="s">
        <v>543</v>
      </c>
      <c r="F118" s="2" t="s">
        <v>544</v>
      </c>
    </row>
    <row r="119" spans="4:6" hidden="1">
      <c r="D119" s="2" t="s">
        <v>299</v>
      </c>
      <c r="E119" s="2" t="s">
        <v>545</v>
      </c>
      <c r="F119" s="2" t="s">
        <v>546</v>
      </c>
    </row>
    <row r="120" spans="4:6" hidden="1">
      <c r="D120" s="2" t="s">
        <v>300</v>
      </c>
      <c r="E120" s="2" t="s">
        <v>547</v>
      </c>
      <c r="F120" s="2" t="s">
        <v>548</v>
      </c>
    </row>
    <row r="121" spans="4:6" hidden="1">
      <c r="D121" s="2" t="s">
        <v>301</v>
      </c>
      <c r="E121" s="2" t="s">
        <v>549</v>
      </c>
      <c r="F121" s="2" t="s">
        <v>550</v>
      </c>
    </row>
    <row r="122" spans="4:6" hidden="1">
      <c r="D122" s="2" t="s">
        <v>302</v>
      </c>
      <c r="E122" s="2" t="s">
        <v>551</v>
      </c>
      <c r="F122" s="2" t="s">
        <v>552</v>
      </c>
    </row>
    <row r="123" spans="4:6" hidden="1">
      <c r="D123" s="2" t="s">
        <v>303</v>
      </c>
      <c r="E123" s="2" t="s">
        <v>553</v>
      </c>
      <c r="F123" s="2" t="s">
        <v>554</v>
      </c>
    </row>
    <row r="124" spans="4:6" hidden="1">
      <c r="D124" s="2" t="s">
        <v>304</v>
      </c>
      <c r="E124" s="2" t="s">
        <v>555</v>
      </c>
      <c r="F124" s="2" t="s">
        <v>556</v>
      </c>
    </row>
    <row r="125" spans="4:6" hidden="1">
      <c r="D125" s="2" t="s">
        <v>305</v>
      </c>
      <c r="E125" s="2" t="s">
        <v>557</v>
      </c>
      <c r="F125" s="2" t="s">
        <v>558</v>
      </c>
    </row>
    <row r="126" spans="4:6" hidden="1">
      <c r="D126" s="2" t="s">
        <v>306</v>
      </c>
      <c r="E126" s="2" t="s">
        <v>559</v>
      </c>
      <c r="F126" s="2" t="s">
        <v>560</v>
      </c>
    </row>
    <row r="127" spans="4:6" hidden="1">
      <c r="D127" s="2" t="s">
        <v>307</v>
      </c>
      <c r="E127" s="2" t="s">
        <v>561</v>
      </c>
      <c r="F127" s="2" t="s">
        <v>562</v>
      </c>
    </row>
    <row r="128" spans="4:6" hidden="1">
      <c r="D128" s="2" t="s">
        <v>308</v>
      </c>
      <c r="E128" s="2" t="s">
        <v>563</v>
      </c>
      <c r="F128" s="2" t="s">
        <v>564</v>
      </c>
    </row>
    <row r="129" spans="4:6" hidden="1">
      <c r="D129" s="2" t="s">
        <v>309</v>
      </c>
      <c r="E129" s="2" t="s">
        <v>565</v>
      </c>
      <c r="F129" s="2" t="s">
        <v>566</v>
      </c>
    </row>
    <row r="130" spans="4:6" hidden="1">
      <c r="D130" s="2" t="s">
        <v>310</v>
      </c>
      <c r="E130" s="2" t="s">
        <v>567</v>
      </c>
      <c r="F130" s="2" t="s">
        <v>568</v>
      </c>
    </row>
    <row r="131" spans="4:6" hidden="1">
      <c r="D131" s="2" t="s">
        <v>311</v>
      </c>
      <c r="E131" s="2" t="s">
        <v>569</v>
      </c>
      <c r="F131" s="2" t="s">
        <v>570</v>
      </c>
    </row>
    <row r="132" spans="4:6" hidden="1">
      <c r="D132" s="2" t="s">
        <v>312</v>
      </c>
      <c r="E132" s="2" t="s">
        <v>145</v>
      </c>
      <c r="F132" s="2" t="s">
        <v>144</v>
      </c>
    </row>
    <row r="133" spans="4:6" hidden="1">
      <c r="D133" s="2" t="s">
        <v>313</v>
      </c>
      <c r="E133" s="2" t="s">
        <v>571</v>
      </c>
      <c r="F133" s="2" t="s">
        <v>572</v>
      </c>
    </row>
    <row r="134" spans="4:6" hidden="1">
      <c r="D134" s="2" t="s">
        <v>314</v>
      </c>
      <c r="E134" s="2" t="s">
        <v>573</v>
      </c>
      <c r="F134" s="2" t="s">
        <v>574</v>
      </c>
    </row>
    <row r="135" spans="4:6" hidden="1">
      <c r="D135" s="2" t="s">
        <v>315</v>
      </c>
      <c r="E135" s="2" t="s">
        <v>575</v>
      </c>
      <c r="F135" s="2" t="s">
        <v>576</v>
      </c>
    </row>
    <row r="136" spans="4:6" hidden="1">
      <c r="D136" s="2" t="s">
        <v>316</v>
      </c>
      <c r="E136" s="2" t="s">
        <v>577</v>
      </c>
      <c r="F136" s="2" t="s">
        <v>578</v>
      </c>
    </row>
    <row r="137" spans="4:6" hidden="1">
      <c r="D137" s="2" t="s">
        <v>317</v>
      </c>
      <c r="E137" s="2" t="s">
        <v>579</v>
      </c>
      <c r="F137" s="2" t="s">
        <v>580</v>
      </c>
    </row>
    <row r="138" spans="4:6" hidden="1">
      <c r="D138" s="2" t="s">
        <v>318</v>
      </c>
      <c r="E138" s="2" t="s">
        <v>581</v>
      </c>
      <c r="F138" s="2" t="s">
        <v>582</v>
      </c>
    </row>
    <row r="139" spans="4:6" hidden="1">
      <c r="D139" s="2" t="s">
        <v>319</v>
      </c>
      <c r="E139" s="2" t="s">
        <v>583</v>
      </c>
      <c r="F139" s="2" t="s">
        <v>584</v>
      </c>
    </row>
    <row r="140" spans="4:6" hidden="1">
      <c r="D140" s="2" t="s">
        <v>320</v>
      </c>
      <c r="E140" s="2" t="s">
        <v>585</v>
      </c>
      <c r="F140" s="2" t="s">
        <v>586</v>
      </c>
    </row>
    <row r="141" spans="4:6" hidden="1">
      <c r="D141" s="2" t="s">
        <v>321</v>
      </c>
      <c r="E141" s="2" t="s">
        <v>587</v>
      </c>
      <c r="F141" s="2" t="s">
        <v>588</v>
      </c>
    </row>
    <row r="142" spans="4:6" hidden="1">
      <c r="D142" s="2" t="s">
        <v>322</v>
      </c>
      <c r="E142" s="2" t="s">
        <v>589</v>
      </c>
      <c r="F142" s="2" t="s">
        <v>590</v>
      </c>
    </row>
    <row r="143" spans="4:6" hidden="1">
      <c r="D143" s="2" t="s">
        <v>323</v>
      </c>
      <c r="E143" s="2" t="s">
        <v>147</v>
      </c>
      <c r="F143" s="2" t="s">
        <v>146</v>
      </c>
    </row>
    <row r="144" spans="4:6" hidden="1">
      <c r="D144" s="2" t="s">
        <v>324</v>
      </c>
      <c r="E144" s="2" t="s">
        <v>591</v>
      </c>
      <c r="F144" s="2" t="s">
        <v>592</v>
      </c>
    </row>
    <row r="145" spans="4:6" hidden="1">
      <c r="D145" s="2" t="s">
        <v>325</v>
      </c>
      <c r="E145" s="2" t="s">
        <v>593</v>
      </c>
      <c r="F145" s="2" t="s">
        <v>594</v>
      </c>
    </row>
    <row r="146" spans="4:6" hidden="1">
      <c r="D146" s="2" t="s">
        <v>326</v>
      </c>
      <c r="E146" s="2" t="s">
        <v>595</v>
      </c>
      <c r="F146" s="2" t="s">
        <v>596</v>
      </c>
    </row>
    <row r="147" spans="4:6" hidden="1">
      <c r="D147" s="2" t="s">
        <v>327</v>
      </c>
      <c r="E147" s="2" t="s">
        <v>597</v>
      </c>
      <c r="F147" s="2" t="s">
        <v>598</v>
      </c>
    </row>
    <row r="148" spans="4:6" hidden="1">
      <c r="D148" s="2" t="s">
        <v>328</v>
      </c>
      <c r="E148" s="2" t="s">
        <v>599</v>
      </c>
      <c r="F148" s="2" t="s">
        <v>600</v>
      </c>
    </row>
    <row r="149" spans="4:6" hidden="1">
      <c r="D149" s="2" t="s">
        <v>694</v>
      </c>
      <c r="E149" s="2" t="s">
        <v>696</v>
      </c>
      <c r="F149" s="2" t="s">
        <v>695</v>
      </c>
    </row>
    <row r="150" spans="4:6" hidden="1">
      <c r="D150" s="2" t="s">
        <v>329</v>
      </c>
      <c r="E150" s="2" t="s">
        <v>601</v>
      </c>
      <c r="F150" s="2" t="s">
        <v>602</v>
      </c>
    </row>
    <row r="151" spans="4:6" hidden="1">
      <c r="D151" s="2" t="s">
        <v>330</v>
      </c>
      <c r="E151" s="2" t="s">
        <v>149</v>
      </c>
      <c r="F151" s="2" t="s">
        <v>148</v>
      </c>
    </row>
    <row r="152" spans="4:6" hidden="1">
      <c r="D152" s="2" t="s">
        <v>331</v>
      </c>
      <c r="E152" s="2" t="s">
        <v>603</v>
      </c>
      <c r="F152" s="2" t="s">
        <v>604</v>
      </c>
    </row>
    <row r="153" spans="4:6" hidden="1">
      <c r="D153" s="2" t="s">
        <v>332</v>
      </c>
      <c r="E153" s="2" t="s">
        <v>169</v>
      </c>
      <c r="F153" s="2" t="s">
        <v>168</v>
      </c>
    </row>
    <row r="154" spans="4:6" hidden="1">
      <c r="D154" s="2" t="s">
        <v>333</v>
      </c>
      <c r="E154" s="2" t="s">
        <v>167</v>
      </c>
      <c r="F154" s="2" t="s">
        <v>166</v>
      </c>
    </row>
    <row r="155" spans="4:6" hidden="1">
      <c r="D155" s="2" t="s">
        <v>334</v>
      </c>
      <c r="E155" s="2" t="s">
        <v>605</v>
      </c>
      <c r="F155" s="2" t="s">
        <v>606</v>
      </c>
    </row>
    <row r="156" spans="4:6" hidden="1">
      <c r="D156" s="2" t="s">
        <v>335</v>
      </c>
      <c r="E156" s="2" t="s">
        <v>607</v>
      </c>
      <c r="F156" s="2" t="s">
        <v>608</v>
      </c>
    </row>
    <row r="157" spans="4:6" hidden="1">
      <c r="D157" s="2" t="s">
        <v>336</v>
      </c>
      <c r="E157" s="2" t="s">
        <v>609</v>
      </c>
      <c r="F157" s="2" t="s">
        <v>610</v>
      </c>
    </row>
    <row r="158" spans="4:6" hidden="1">
      <c r="D158" s="2" t="s">
        <v>337</v>
      </c>
      <c r="E158" s="2" t="s">
        <v>611</v>
      </c>
      <c r="F158" s="2" t="s">
        <v>612</v>
      </c>
    </row>
    <row r="159" spans="4:6" hidden="1">
      <c r="D159" s="2" t="s">
        <v>338</v>
      </c>
      <c r="E159" s="2" t="s">
        <v>613</v>
      </c>
      <c r="F159" s="2" t="s">
        <v>614</v>
      </c>
    </row>
    <row r="160" spans="4:6" hidden="1">
      <c r="D160" s="2" t="s">
        <v>339</v>
      </c>
      <c r="E160" s="2" t="s">
        <v>615</v>
      </c>
      <c r="F160" s="2" t="s">
        <v>616</v>
      </c>
    </row>
    <row r="161" spans="4:6" hidden="1">
      <c r="D161" s="2" t="s">
        <v>340</v>
      </c>
      <c r="E161" s="2" t="s">
        <v>617</v>
      </c>
      <c r="F161" s="2" t="s">
        <v>618</v>
      </c>
    </row>
    <row r="162" spans="4:6" hidden="1">
      <c r="D162" s="2" t="s">
        <v>341</v>
      </c>
      <c r="E162" s="2" t="s">
        <v>619</v>
      </c>
      <c r="F162" s="2" t="s">
        <v>620</v>
      </c>
    </row>
    <row r="163" spans="4:6" hidden="1">
      <c r="D163" s="2" t="s">
        <v>342</v>
      </c>
      <c r="E163" s="2" t="s">
        <v>621</v>
      </c>
      <c r="F163" s="2" t="s">
        <v>622</v>
      </c>
    </row>
    <row r="164" spans="4:6" hidden="1">
      <c r="D164" s="2" t="s">
        <v>343</v>
      </c>
      <c r="E164" s="2" t="s">
        <v>623</v>
      </c>
      <c r="F164" s="2" t="s">
        <v>624</v>
      </c>
    </row>
    <row r="165" spans="4:6" hidden="1">
      <c r="D165" s="2" t="s">
        <v>344</v>
      </c>
      <c r="E165" s="2" t="s">
        <v>625</v>
      </c>
      <c r="F165" s="2" t="s">
        <v>626</v>
      </c>
    </row>
    <row r="166" spans="4:6" hidden="1">
      <c r="D166" s="2" t="s">
        <v>345</v>
      </c>
      <c r="E166" s="2" t="s">
        <v>627</v>
      </c>
      <c r="F166" s="2" t="s">
        <v>628</v>
      </c>
    </row>
    <row r="167" spans="4:6" hidden="1">
      <c r="D167" s="2" t="s">
        <v>346</v>
      </c>
      <c r="E167" s="2" t="s">
        <v>629</v>
      </c>
      <c r="F167" s="2" t="s">
        <v>630</v>
      </c>
    </row>
    <row r="168" spans="4:6" hidden="1">
      <c r="D168" s="2" t="s">
        <v>347</v>
      </c>
      <c r="E168" s="2" t="s">
        <v>631</v>
      </c>
      <c r="F168" s="2" t="s">
        <v>632</v>
      </c>
    </row>
    <row r="169" spans="4:6" hidden="1">
      <c r="D169" s="2" t="s">
        <v>348</v>
      </c>
      <c r="E169" s="2" t="s">
        <v>633</v>
      </c>
      <c r="F169" s="2" t="s">
        <v>634</v>
      </c>
    </row>
    <row r="170" spans="4:6" hidden="1">
      <c r="D170" s="2" t="s">
        <v>349</v>
      </c>
      <c r="E170" s="2" t="s">
        <v>635</v>
      </c>
      <c r="F170" s="2" t="s">
        <v>636</v>
      </c>
    </row>
    <row r="171" spans="4:6" hidden="1">
      <c r="D171" s="2" t="s">
        <v>350</v>
      </c>
      <c r="E171" s="2" t="s">
        <v>637</v>
      </c>
      <c r="F171" s="2" t="s">
        <v>638</v>
      </c>
    </row>
    <row r="172" spans="4:6" hidden="1">
      <c r="D172" s="2" t="s">
        <v>351</v>
      </c>
      <c r="E172" s="2" t="s">
        <v>639</v>
      </c>
      <c r="F172" s="2" t="s">
        <v>640</v>
      </c>
    </row>
    <row r="173" spans="4:6" hidden="1">
      <c r="D173" s="2" t="s">
        <v>352</v>
      </c>
      <c r="E173" s="2" t="s">
        <v>641</v>
      </c>
      <c r="F173" s="2" t="s">
        <v>642</v>
      </c>
    </row>
    <row r="174" spans="4:6" hidden="1">
      <c r="D174" s="2" t="s">
        <v>353</v>
      </c>
      <c r="E174" s="2" t="s">
        <v>643</v>
      </c>
      <c r="F174" s="2" t="s">
        <v>644</v>
      </c>
    </row>
    <row r="175" spans="4:6" hidden="1">
      <c r="D175" s="2" t="s">
        <v>354</v>
      </c>
      <c r="E175" s="2" t="s">
        <v>645</v>
      </c>
      <c r="F175" s="2" t="s">
        <v>646</v>
      </c>
    </row>
    <row r="176" spans="4:6" hidden="1">
      <c r="D176" s="2" t="s">
        <v>355</v>
      </c>
      <c r="E176" s="2" t="s">
        <v>647</v>
      </c>
      <c r="F176" s="2" t="s">
        <v>648</v>
      </c>
    </row>
    <row r="177" spans="4:6" hidden="1">
      <c r="D177" s="2" t="s">
        <v>356</v>
      </c>
      <c r="E177" s="2" t="s">
        <v>171</v>
      </c>
      <c r="F177" s="2" t="s">
        <v>170</v>
      </c>
    </row>
    <row r="178" spans="4:6" hidden="1">
      <c r="D178" s="2" t="s">
        <v>357</v>
      </c>
      <c r="E178" s="2" t="s">
        <v>649</v>
      </c>
      <c r="F178" s="2" t="s">
        <v>650</v>
      </c>
    </row>
    <row r="179" spans="4:6" hidden="1">
      <c r="D179" s="2" t="s">
        <v>358</v>
      </c>
      <c r="E179" s="2" t="s">
        <v>651</v>
      </c>
      <c r="F179" s="2" t="s">
        <v>652</v>
      </c>
    </row>
    <row r="180" spans="4:6" hidden="1">
      <c r="D180" s="2" t="s">
        <v>359</v>
      </c>
      <c r="E180" s="2" t="s">
        <v>653</v>
      </c>
      <c r="F180" s="2" t="s">
        <v>654</v>
      </c>
    </row>
    <row r="181" spans="4:6" hidden="1">
      <c r="D181" s="2" t="s">
        <v>360</v>
      </c>
      <c r="E181" s="2" t="s">
        <v>655</v>
      </c>
      <c r="F181" s="2" t="s">
        <v>656</v>
      </c>
    </row>
    <row r="182" spans="4:6" hidden="1">
      <c r="D182" s="2" t="s">
        <v>361</v>
      </c>
      <c r="E182" s="2" t="s">
        <v>657</v>
      </c>
      <c r="F182" s="2" t="s">
        <v>658</v>
      </c>
    </row>
    <row r="183" spans="4:6" hidden="1">
      <c r="D183" s="2" t="s">
        <v>362</v>
      </c>
      <c r="E183" s="2" t="s">
        <v>659</v>
      </c>
      <c r="F183" s="2" t="s">
        <v>660</v>
      </c>
    </row>
    <row r="184" spans="4:6" hidden="1">
      <c r="D184" s="2" t="s">
        <v>363</v>
      </c>
      <c r="E184" s="2" t="s">
        <v>661</v>
      </c>
      <c r="F184" s="2" t="s">
        <v>662</v>
      </c>
    </row>
    <row r="185" spans="4:6" hidden="1">
      <c r="D185" s="2" t="s">
        <v>364</v>
      </c>
      <c r="E185" s="2" t="s">
        <v>663</v>
      </c>
      <c r="F185" s="2" t="s">
        <v>664</v>
      </c>
    </row>
    <row r="186" spans="4:6" hidden="1">
      <c r="D186" s="2" t="s">
        <v>365</v>
      </c>
      <c r="E186" s="2" t="s">
        <v>665</v>
      </c>
      <c r="F186" s="2" t="s">
        <v>666</v>
      </c>
    </row>
    <row r="187" spans="4:6" hidden="1">
      <c r="D187" s="2" t="s">
        <v>366</v>
      </c>
      <c r="E187" s="2" t="s">
        <v>184</v>
      </c>
      <c r="F187" s="2" t="s">
        <v>183</v>
      </c>
    </row>
    <row r="188" spans="4:6" hidden="1">
      <c r="D188" s="2" t="s">
        <v>367</v>
      </c>
      <c r="E188" s="2" t="s">
        <v>667</v>
      </c>
      <c r="F188" s="2" t="s">
        <v>668</v>
      </c>
    </row>
    <row r="189" spans="4:6" hidden="1">
      <c r="D189" s="2" t="s">
        <v>368</v>
      </c>
      <c r="E189" s="2" t="s">
        <v>669</v>
      </c>
      <c r="F189" s="2" t="s">
        <v>670</v>
      </c>
    </row>
    <row r="190" spans="4:6" hidden="1">
      <c r="D190" s="2" t="s">
        <v>369</v>
      </c>
      <c r="E190" s="2" t="s">
        <v>671</v>
      </c>
      <c r="F190" s="2" t="s">
        <v>672</v>
      </c>
    </row>
    <row r="191" spans="4:6" hidden="1">
      <c r="D191" s="2" t="s">
        <v>370</v>
      </c>
      <c r="E191" s="2" t="s">
        <v>673</v>
      </c>
      <c r="F191" s="2" t="s">
        <v>674</v>
      </c>
    </row>
    <row r="192" spans="4:6" hidden="1">
      <c r="D192" s="2" t="s">
        <v>371</v>
      </c>
      <c r="E192" s="2" t="s">
        <v>675</v>
      </c>
      <c r="F192" s="2" t="s">
        <v>676</v>
      </c>
    </row>
    <row r="193" spans="4:6" hidden="1">
      <c r="D193" s="2" t="s">
        <v>372</v>
      </c>
      <c r="E193" s="2" t="s">
        <v>677</v>
      </c>
      <c r="F193" s="2" t="s">
        <v>678</v>
      </c>
    </row>
    <row r="194" spans="4:6" hidden="1">
      <c r="D194" s="2" t="s">
        <v>770</v>
      </c>
      <c r="E194" s="2" t="s">
        <v>769</v>
      </c>
      <c r="F194" s="2" t="s">
        <v>679</v>
      </c>
    </row>
    <row r="195" spans="4:6" hidden="1">
      <c r="D195" s="2" t="s">
        <v>373</v>
      </c>
      <c r="E195" s="2" t="s">
        <v>680</v>
      </c>
      <c r="F195" s="2" t="s">
        <v>681</v>
      </c>
    </row>
    <row r="196" spans="4:6" hidden="1">
      <c r="D196" s="2" t="s">
        <v>374</v>
      </c>
      <c r="E196" s="2" t="s">
        <v>173</v>
      </c>
      <c r="F196" s="2" t="s">
        <v>172</v>
      </c>
    </row>
    <row r="197" spans="4:6" hidden="1">
      <c r="D197" s="2" t="s">
        <v>375</v>
      </c>
      <c r="E197" s="2" t="s">
        <v>682</v>
      </c>
      <c r="F197" s="2" t="s">
        <v>683</v>
      </c>
    </row>
    <row r="198" spans="4:6" hidden="1">
      <c r="D198" s="2" t="s">
        <v>376</v>
      </c>
      <c r="E198" s="2" t="s">
        <v>684</v>
      </c>
      <c r="F198" s="2" t="s">
        <v>685</v>
      </c>
    </row>
    <row r="199" spans="4:6" hidden="1">
      <c r="D199" s="2" t="s">
        <v>377</v>
      </c>
      <c r="E199" s="2" t="s">
        <v>175</v>
      </c>
      <c r="F199" s="2" t="s">
        <v>174</v>
      </c>
    </row>
    <row r="200" spans="4:6" hidden="1">
      <c r="D200" s="2" t="s">
        <v>378</v>
      </c>
      <c r="E200" s="2" t="s">
        <v>686</v>
      </c>
      <c r="F200" s="2" t="s">
        <v>687</v>
      </c>
    </row>
    <row r="201" spans="4:6" hidden="1">
      <c r="D201" s="2" t="s">
        <v>379</v>
      </c>
      <c r="E201" s="2" t="s">
        <v>688</v>
      </c>
      <c r="F201" s="2" t="s">
        <v>689</v>
      </c>
    </row>
    <row r="202" spans="4:6" hidden="1">
      <c r="D202" s="2" t="s">
        <v>380</v>
      </c>
      <c r="E202" s="2" t="s">
        <v>690</v>
      </c>
      <c r="F202" s="2" t="s">
        <v>691</v>
      </c>
    </row>
    <row r="203" spans="4:6" ht="14.7" hidden="1" thickBot="1">
      <c r="D203" s="2" t="s">
        <v>381</v>
      </c>
      <c r="E203" s="2" t="s">
        <v>692</v>
      </c>
      <c r="F203" s="2" t="s">
        <v>693</v>
      </c>
    </row>
    <row r="204" spans="4:6" ht="14.7" hidden="1" thickBot="1">
      <c r="D204" s="205" t="str">
        <f>E7</f>
        <v>Papua New Guinea (PNG)</v>
      </c>
      <c r="E204" s="206" t="str">
        <f>VLOOKUP(D204,$D$29:$F$203,2,FALSE)</f>
        <v>Papua New Guinea</v>
      </c>
      <c r="F204" s="207" t="str">
        <f>VLOOKUP(D204,$D$29:$F$203,3,FALSE)</f>
        <v>PNG</v>
      </c>
    </row>
    <row r="205" spans="4:6" hidden="1"/>
  </sheetData>
  <sheetProtection sheet="1" formatCells="0"/>
  <mergeCells count="10">
    <mergeCell ref="D13:E13"/>
    <mergeCell ref="D14:E14"/>
    <mergeCell ref="D15:E15"/>
    <mergeCell ref="D11:E11"/>
    <mergeCell ref="E5:F5"/>
    <mergeCell ref="E6:F6"/>
    <mergeCell ref="E7:F7"/>
    <mergeCell ref="E8:F8"/>
    <mergeCell ref="E9:F9"/>
    <mergeCell ref="D12:E12"/>
  </mergeCells>
  <dataValidations count="4">
    <dataValidation type="list" allowBlank="1" showInputMessage="1" showErrorMessage="1" sqref="G22:H25" xr:uid="{32B1201C-B123-4E15-831C-87EAA6595B17}">
      <formula1>"...,Yes,No,Partially/Mixed/Other"</formula1>
    </dataValidation>
    <dataValidation type="list" allowBlank="1" showInputMessage="1" showErrorMessage="1" sqref="I22:I25" xr:uid="{3472D613-01C6-4874-B144-E0B7EBB21B70}">
      <formula1>O$20:O$26</formula1>
    </dataValidation>
    <dataValidation type="list" allowBlank="1" showInputMessage="1" showErrorMessage="1" sqref="E7" xr:uid="{D747B0B4-92A4-4E1A-A578-15B30ECC2AED}">
      <formula1>$D$29:$D$203</formula1>
    </dataValidation>
    <dataValidation type="whole" operator="greaterThan" allowBlank="1" showInputMessage="1" showErrorMessage="1" sqref="J22:J25 E9" xr:uid="{6957C243-244E-4B73-8046-BB76C496D527}">
      <formula1>1</formula1>
    </dataValidation>
  </dataValidations>
  <pageMargins left="0.7" right="0.7" top="0.75" bottom="0.75" header="0.3" footer="0.3"/>
  <pageSetup scale="52"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13607-E4E8-430D-A71B-E544F757A8D2}">
  <sheetPr>
    <pageSetUpPr fitToPage="1"/>
  </sheetPr>
  <dimension ref="C1:V79"/>
  <sheetViews>
    <sheetView zoomScale="75" zoomScaleNormal="75" workbookViewId="0">
      <selection activeCell="E8" sqref="E8"/>
    </sheetView>
  </sheetViews>
  <sheetFormatPr defaultColWidth="8.83984375" defaultRowHeight="14.4"/>
  <cols>
    <col min="1" max="2" width="2.47265625" customWidth="1"/>
    <col min="3" max="3" width="7.47265625" style="4" customWidth="1"/>
    <col min="4" max="4" width="89.83984375" customWidth="1"/>
    <col min="5" max="8" width="8.47265625" style="4" customWidth="1"/>
    <col min="9" max="9" width="6.83984375" customWidth="1"/>
    <col min="10" max="13" width="44.3125" customWidth="1"/>
    <col min="14" max="14" width="4.15625" customWidth="1"/>
    <col min="15" max="21" width="8.83984375" hidden="1" customWidth="1"/>
    <col min="22" max="22" width="12.47265625" hidden="1" customWidth="1"/>
  </cols>
  <sheetData>
    <row r="1" spans="3:22" s="2" customFormat="1"/>
    <row r="2" spans="3:22" s="2" customFormat="1" ht="18.3">
      <c r="C2" s="21"/>
      <c r="D2" s="21" t="s">
        <v>703</v>
      </c>
    </row>
    <row r="3" spans="3:22" s="22" customFormat="1" ht="15" customHeight="1" thickBot="1"/>
    <row r="4" spans="3:22" ht="14.7" thickBot="1">
      <c r="C4" s="5"/>
      <c r="D4" s="1"/>
      <c r="E4" s="5"/>
      <c r="F4" s="5"/>
      <c r="G4" s="5"/>
      <c r="H4" s="5"/>
    </row>
    <row r="5" spans="3:22" ht="113.25" customHeight="1" thickBot="1">
      <c r="C5" s="8"/>
      <c r="D5" s="8" t="s">
        <v>33</v>
      </c>
      <c r="E5" s="9" t="str">
        <f>'IGP1 Structure'!$E$22</f>
        <v>Provinces (20); AGB (1) &amp; NCD (1)</v>
      </c>
      <c r="F5" s="9" t="str">
        <f>'IGP1 Structure'!$E$23</f>
        <v>Districts</v>
      </c>
      <c r="G5" s="9" t="str">
        <f>'IGP1 Structure'!$E$24</f>
        <v>Local Level / Community Governments</v>
      </c>
      <c r="H5" s="9">
        <f>'IGP1 Structure'!$E$25</f>
        <v>0</v>
      </c>
      <c r="J5" s="87" t="str">
        <f>"Comments / Clarification: "&amp;CHAR(10)&amp;E5</f>
        <v>Comments / Clarification: 
Provinces (20); AGB (1) &amp; NCD (1)</v>
      </c>
      <c r="K5" s="87" t="str">
        <f t="shared" ref="K5:M5" si="0">"Comments / Clarification: "&amp;CHAR(10)&amp;F5</f>
        <v>Comments / Clarification: 
Districts</v>
      </c>
      <c r="L5" s="87" t="str">
        <f t="shared" si="0"/>
        <v>Comments / Clarification: 
Local Level / Community Governments</v>
      </c>
      <c r="M5" s="87" t="str">
        <f t="shared" si="0"/>
        <v>Comments / Clarification: 
0</v>
      </c>
      <c r="N5" s="32"/>
    </row>
    <row r="6" spans="3:22" ht="14.7" thickBot="1"/>
    <row r="7" spans="3:22">
      <c r="C7" s="31" t="s">
        <v>760</v>
      </c>
      <c r="D7" s="45" t="s">
        <v>768</v>
      </c>
      <c r="E7" s="34"/>
      <c r="F7" s="34"/>
      <c r="G7" s="35"/>
      <c r="H7" s="36"/>
      <c r="J7" s="95"/>
      <c r="K7" s="95"/>
      <c r="L7" s="95"/>
      <c r="M7" s="95"/>
    </row>
    <row r="8" spans="3:22">
      <c r="C8" s="19" t="s">
        <v>191</v>
      </c>
      <c r="D8" s="46" t="s">
        <v>88</v>
      </c>
      <c r="E8" s="104" t="s">
        <v>2</v>
      </c>
      <c r="F8" s="104" t="s">
        <v>1</v>
      </c>
      <c r="G8" s="104" t="s">
        <v>2</v>
      </c>
      <c r="H8" s="228"/>
      <c r="J8" s="96"/>
      <c r="K8" s="96"/>
      <c r="L8" s="96"/>
      <c r="M8" s="96"/>
      <c r="O8" s="2" t="s">
        <v>3</v>
      </c>
      <c r="P8" s="2" t="s">
        <v>2</v>
      </c>
      <c r="Q8" s="2" t="s">
        <v>1</v>
      </c>
      <c r="R8" s="2" t="s">
        <v>78</v>
      </c>
      <c r="S8" s="2"/>
      <c r="T8" s="2"/>
      <c r="U8" s="2"/>
      <c r="V8" s="2"/>
    </row>
    <row r="9" spans="3:22">
      <c r="C9" s="19" t="s">
        <v>192</v>
      </c>
      <c r="D9" s="46" t="s">
        <v>89</v>
      </c>
      <c r="E9" s="104" t="s">
        <v>2</v>
      </c>
      <c r="F9" s="104" t="s">
        <v>2</v>
      </c>
      <c r="G9" s="104" t="s">
        <v>2</v>
      </c>
      <c r="H9" s="105"/>
      <c r="J9" s="96"/>
      <c r="K9" s="96"/>
      <c r="L9" s="96"/>
      <c r="M9" s="96"/>
      <c r="O9" s="2" t="s">
        <v>3</v>
      </c>
      <c r="P9" s="2" t="s">
        <v>2</v>
      </c>
      <c r="Q9" s="2" t="s">
        <v>1</v>
      </c>
      <c r="R9" s="2" t="s">
        <v>78</v>
      </c>
      <c r="S9" s="2"/>
      <c r="T9" s="2"/>
      <c r="U9" s="2"/>
      <c r="V9" s="2"/>
    </row>
    <row r="10" spans="3:22">
      <c r="C10" s="19" t="s">
        <v>34</v>
      </c>
      <c r="D10" s="46" t="s">
        <v>793</v>
      </c>
      <c r="E10" s="104" t="s">
        <v>2</v>
      </c>
      <c r="F10" s="104" t="s">
        <v>1</v>
      </c>
      <c r="G10" s="230" t="s">
        <v>1</v>
      </c>
      <c r="H10" s="105"/>
      <c r="J10" s="96"/>
      <c r="K10" s="96" t="s">
        <v>800</v>
      </c>
      <c r="L10" s="96"/>
      <c r="M10" s="96"/>
      <c r="O10" s="2" t="s">
        <v>3</v>
      </c>
      <c r="P10" s="2" t="s">
        <v>2</v>
      </c>
      <c r="Q10" s="2" t="s">
        <v>1</v>
      </c>
      <c r="R10" s="2" t="s">
        <v>78</v>
      </c>
      <c r="S10" s="2"/>
      <c r="T10" s="2"/>
      <c r="U10" s="2"/>
      <c r="V10" s="2"/>
    </row>
    <row r="11" spans="3:22" ht="14.7" thickBot="1">
      <c r="C11" s="20" t="s">
        <v>35</v>
      </c>
      <c r="D11" s="47" t="s">
        <v>794</v>
      </c>
      <c r="E11" s="106" t="s">
        <v>1</v>
      </c>
      <c r="F11" s="106" t="s">
        <v>1</v>
      </c>
      <c r="G11" s="106" t="s">
        <v>1</v>
      </c>
      <c r="H11" s="107"/>
      <c r="J11" s="97"/>
      <c r="K11" s="97"/>
      <c r="L11" s="97" t="s">
        <v>801</v>
      </c>
      <c r="M11" s="97"/>
      <c r="O11" s="2" t="s">
        <v>3</v>
      </c>
      <c r="P11" s="2" t="s">
        <v>2</v>
      </c>
      <c r="Q11" s="2" t="s">
        <v>1</v>
      </c>
      <c r="R11" s="2" t="s">
        <v>78</v>
      </c>
      <c r="S11" s="2"/>
      <c r="T11" s="2"/>
      <c r="U11" s="2"/>
      <c r="V11" s="2"/>
    </row>
    <row r="12" spans="3:22" ht="14.7" thickBot="1"/>
    <row r="13" spans="3:22">
      <c r="C13" s="31" t="s">
        <v>761</v>
      </c>
      <c r="D13" s="45" t="s">
        <v>767</v>
      </c>
      <c r="E13" s="37"/>
      <c r="F13" s="37"/>
      <c r="G13" s="37"/>
      <c r="H13" s="38"/>
      <c r="J13" s="95"/>
      <c r="K13" s="95"/>
      <c r="L13" s="95"/>
      <c r="M13" s="95"/>
    </row>
    <row r="14" spans="3:22">
      <c r="C14" s="19" t="s">
        <v>193</v>
      </c>
      <c r="D14" s="46" t="s">
        <v>98</v>
      </c>
      <c r="E14" s="104" t="s">
        <v>2</v>
      </c>
      <c r="F14" s="104" t="s">
        <v>1</v>
      </c>
      <c r="G14" s="104" t="s">
        <v>2</v>
      </c>
      <c r="H14" s="105"/>
      <c r="J14" s="96" t="s">
        <v>819</v>
      </c>
      <c r="K14" s="96" t="s">
        <v>806</v>
      </c>
      <c r="L14" s="96"/>
      <c r="M14" s="96"/>
      <c r="O14" s="2" t="s">
        <v>3</v>
      </c>
      <c r="P14" s="2" t="s">
        <v>2</v>
      </c>
      <c r="Q14" s="2" t="s">
        <v>1</v>
      </c>
      <c r="R14" s="2" t="s">
        <v>78</v>
      </c>
      <c r="S14" s="2"/>
      <c r="T14" s="2"/>
      <c r="U14" s="2"/>
      <c r="V14" s="2"/>
    </row>
    <row r="15" spans="3:22">
      <c r="C15" s="19" t="s">
        <v>194</v>
      </c>
      <c r="D15" s="46" t="s">
        <v>123</v>
      </c>
      <c r="E15" s="104" t="s">
        <v>2</v>
      </c>
      <c r="F15" s="104" t="s">
        <v>1</v>
      </c>
      <c r="G15" s="104" t="s">
        <v>2</v>
      </c>
      <c r="H15" s="105"/>
      <c r="J15" s="96"/>
      <c r="K15" s="96"/>
      <c r="L15" s="96" t="s">
        <v>814</v>
      </c>
      <c r="M15" s="96"/>
      <c r="O15" s="2" t="s">
        <v>3</v>
      </c>
      <c r="P15" s="2" t="s">
        <v>2</v>
      </c>
      <c r="Q15" s="2" t="s">
        <v>1</v>
      </c>
      <c r="R15" s="2" t="s">
        <v>78</v>
      </c>
      <c r="S15" s="2"/>
      <c r="T15" s="2"/>
      <c r="U15" s="2"/>
      <c r="V15" s="2"/>
    </row>
    <row r="16" spans="3:22">
      <c r="C16" s="19" t="s">
        <v>195</v>
      </c>
      <c r="D16" s="46" t="s">
        <v>92</v>
      </c>
      <c r="E16" s="104" t="s">
        <v>2</v>
      </c>
      <c r="F16" s="104" t="s">
        <v>1</v>
      </c>
      <c r="G16" s="104" t="s">
        <v>2</v>
      </c>
      <c r="H16" s="105"/>
      <c r="J16" s="96"/>
      <c r="K16" s="96"/>
      <c r="L16" s="96"/>
      <c r="M16" s="96"/>
      <c r="O16" s="2" t="s">
        <v>3</v>
      </c>
      <c r="P16" s="2" t="s">
        <v>2</v>
      </c>
      <c r="Q16" s="2" t="s">
        <v>1</v>
      </c>
      <c r="R16" s="2" t="s">
        <v>78</v>
      </c>
      <c r="S16" s="2"/>
      <c r="T16" s="2"/>
      <c r="U16" s="2"/>
      <c r="V16" s="2"/>
    </row>
    <row r="17" spans="3:22">
      <c r="C17" s="19" t="s">
        <v>196</v>
      </c>
      <c r="D17" s="46" t="s">
        <v>104</v>
      </c>
      <c r="E17" s="104" t="s">
        <v>1</v>
      </c>
      <c r="F17" s="104" t="s">
        <v>1</v>
      </c>
      <c r="G17" s="104" t="s">
        <v>1</v>
      </c>
      <c r="H17" s="105"/>
      <c r="J17" s="96" t="s">
        <v>820</v>
      </c>
      <c r="K17" s="96"/>
      <c r="L17" s="96" t="s">
        <v>826</v>
      </c>
      <c r="M17" s="96"/>
      <c r="O17" s="2" t="s">
        <v>3</v>
      </c>
      <c r="P17" s="2" t="s">
        <v>2</v>
      </c>
      <c r="Q17" s="2" t="s">
        <v>1</v>
      </c>
      <c r="R17" s="2" t="s">
        <v>78</v>
      </c>
      <c r="S17" s="2"/>
      <c r="T17" s="2"/>
      <c r="U17" s="2"/>
      <c r="V17" s="2"/>
    </row>
    <row r="18" spans="3:22">
      <c r="C18" s="19" t="s">
        <v>197</v>
      </c>
      <c r="D18" s="46" t="s">
        <v>93</v>
      </c>
      <c r="E18" s="104" t="s">
        <v>2</v>
      </c>
      <c r="F18" s="104" t="s">
        <v>1</v>
      </c>
      <c r="G18" s="104" t="s">
        <v>2</v>
      </c>
      <c r="H18" s="105"/>
      <c r="J18" s="96"/>
      <c r="K18" s="96"/>
      <c r="L18" s="96" t="s">
        <v>815</v>
      </c>
      <c r="M18" s="96"/>
      <c r="O18" s="2" t="s">
        <v>3</v>
      </c>
      <c r="P18" s="2" t="s">
        <v>2</v>
      </c>
      <c r="Q18" s="2" t="s">
        <v>1</v>
      </c>
      <c r="R18" s="2" t="s">
        <v>78</v>
      </c>
      <c r="S18" s="2"/>
      <c r="T18" s="2"/>
      <c r="U18" s="2"/>
      <c r="V18" s="2"/>
    </row>
    <row r="19" spans="3:22" ht="14.7" thickBot="1">
      <c r="C19" s="20" t="s">
        <v>198</v>
      </c>
      <c r="D19" s="47" t="s">
        <v>101</v>
      </c>
      <c r="E19" s="106" t="s">
        <v>1</v>
      </c>
      <c r="F19" s="106" t="s">
        <v>1</v>
      </c>
      <c r="G19" s="106" t="s">
        <v>1</v>
      </c>
      <c r="H19" s="107"/>
      <c r="J19" s="97" t="s">
        <v>808</v>
      </c>
      <c r="K19" s="97"/>
      <c r="L19" s="97"/>
      <c r="M19" s="97"/>
      <c r="O19" s="2" t="s">
        <v>3</v>
      </c>
      <c r="P19" s="2" t="s">
        <v>2</v>
      </c>
      <c r="Q19" s="2" t="s">
        <v>1</v>
      </c>
      <c r="R19" s="2" t="s">
        <v>78</v>
      </c>
      <c r="S19" s="2"/>
      <c r="T19" s="2"/>
      <c r="U19" s="2"/>
      <c r="V19" s="2"/>
    </row>
    <row r="20" spans="3:22" ht="14.7" thickBot="1"/>
    <row r="21" spans="3:22">
      <c r="C21" s="31" t="s">
        <v>762</v>
      </c>
      <c r="D21" s="45" t="s">
        <v>766</v>
      </c>
      <c r="E21" s="37"/>
      <c r="F21" s="37"/>
      <c r="G21" s="37"/>
      <c r="H21" s="38"/>
      <c r="J21" s="95"/>
      <c r="K21" s="95"/>
      <c r="L21" s="95"/>
      <c r="M21" s="95"/>
    </row>
    <row r="22" spans="3:22">
      <c r="C22" s="19" t="s">
        <v>789</v>
      </c>
      <c r="D22" s="46" t="s">
        <v>91</v>
      </c>
      <c r="E22" s="104" t="s">
        <v>2</v>
      </c>
      <c r="F22" s="230" t="s">
        <v>1</v>
      </c>
      <c r="G22" s="230" t="s">
        <v>1</v>
      </c>
      <c r="H22" s="105"/>
      <c r="J22" s="96" t="s">
        <v>821</v>
      </c>
      <c r="K22" s="96" t="s">
        <v>834</v>
      </c>
      <c r="L22" s="96" t="s">
        <v>836</v>
      </c>
      <c r="M22" s="96"/>
      <c r="O22" s="2" t="s">
        <v>3</v>
      </c>
      <c r="P22" s="2" t="s">
        <v>2</v>
      </c>
      <c r="Q22" s="2" t="s">
        <v>1</v>
      </c>
      <c r="R22" s="2" t="s">
        <v>78</v>
      </c>
      <c r="S22" s="2"/>
      <c r="T22" s="2"/>
      <c r="U22" s="2"/>
      <c r="V22" s="2"/>
    </row>
    <row r="23" spans="3:22">
      <c r="C23" s="19" t="s">
        <v>199</v>
      </c>
      <c r="D23" s="46" t="s">
        <v>96</v>
      </c>
      <c r="E23" s="104" t="s">
        <v>1</v>
      </c>
      <c r="F23" s="104" t="s">
        <v>1</v>
      </c>
      <c r="G23" s="104" t="s">
        <v>1</v>
      </c>
      <c r="H23" s="105"/>
      <c r="J23" s="96" t="s">
        <v>835</v>
      </c>
      <c r="K23" s="96" t="s">
        <v>831</v>
      </c>
      <c r="L23" s="96" t="s">
        <v>825</v>
      </c>
      <c r="M23" s="96"/>
      <c r="O23" s="2" t="s">
        <v>3</v>
      </c>
      <c r="P23" s="2" t="s">
        <v>2</v>
      </c>
      <c r="Q23" s="2" t="s">
        <v>1</v>
      </c>
      <c r="R23" s="2" t="s">
        <v>78</v>
      </c>
      <c r="S23" s="2"/>
      <c r="T23" s="2"/>
      <c r="U23" s="2"/>
      <c r="V23" s="2"/>
    </row>
    <row r="24" spans="3:22">
      <c r="C24" s="19" t="s">
        <v>200</v>
      </c>
      <c r="D24" s="46" t="s">
        <v>791</v>
      </c>
      <c r="E24" s="104" t="s">
        <v>1</v>
      </c>
      <c r="F24" s="104" t="s">
        <v>1</v>
      </c>
      <c r="G24" s="104" t="s">
        <v>1</v>
      </c>
      <c r="H24" s="105"/>
      <c r="J24" s="96" t="s">
        <v>822</v>
      </c>
      <c r="K24" s="96" t="s">
        <v>832</v>
      </c>
      <c r="L24" s="96" t="s">
        <v>816</v>
      </c>
      <c r="M24" s="96"/>
      <c r="O24" s="2" t="s">
        <v>3</v>
      </c>
      <c r="P24" s="2" t="s">
        <v>2</v>
      </c>
      <c r="Q24" s="2" t="s">
        <v>1</v>
      </c>
      <c r="R24" s="2" t="s">
        <v>78</v>
      </c>
      <c r="S24" s="2"/>
      <c r="T24" s="2"/>
      <c r="U24" s="2"/>
      <c r="V24" s="2"/>
    </row>
    <row r="25" spans="3:22">
      <c r="C25" s="19" t="s">
        <v>201</v>
      </c>
      <c r="D25" s="46" t="s">
        <v>105</v>
      </c>
      <c r="E25" s="104" t="s">
        <v>1</v>
      </c>
      <c r="F25" s="104" t="s">
        <v>1</v>
      </c>
      <c r="G25" s="104" t="s">
        <v>1</v>
      </c>
      <c r="H25" s="105"/>
      <c r="J25" s="96" t="s">
        <v>823</v>
      </c>
      <c r="K25" s="96" t="s">
        <v>833</v>
      </c>
      <c r="L25" s="96" t="s">
        <v>817</v>
      </c>
      <c r="M25" s="96"/>
      <c r="O25" s="2" t="s">
        <v>3</v>
      </c>
      <c r="P25" s="2" t="s">
        <v>2</v>
      </c>
      <c r="Q25" s="2" t="s">
        <v>1</v>
      </c>
      <c r="R25" s="2" t="s">
        <v>78</v>
      </c>
      <c r="S25" s="2"/>
      <c r="T25" s="2"/>
      <c r="U25" s="2"/>
      <c r="V25" s="2"/>
    </row>
    <row r="26" spans="3:22">
      <c r="C26" s="19" t="s">
        <v>202</v>
      </c>
      <c r="D26" s="46" t="s">
        <v>97</v>
      </c>
      <c r="E26" s="104" t="s">
        <v>1</v>
      </c>
      <c r="F26" s="104" t="s">
        <v>1</v>
      </c>
      <c r="G26" s="104" t="s">
        <v>1</v>
      </c>
      <c r="H26" s="105"/>
      <c r="J26" s="96"/>
      <c r="K26" s="96"/>
      <c r="L26" s="96"/>
      <c r="M26" s="96"/>
      <c r="O26" s="2" t="s">
        <v>3</v>
      </c>
      <c r="P26" s="2" t="s">
        <v>2</v>
      </c>
      <c r="Q26" s="2" t="s">
        <v>1</v>
      </c>
      <c r="R26" s="2" t="s">
        <v>78</v>
      </c>
      <c r="S26" s="2"/>
      <c r="T26" s="2"/>
      <c r="U26" s="2"/>
      <c r="V26" s="2"/>
    </row>
    <row r="27" spans="3:22">
      <c r="C27" s="19" t="s">
        <v>203</v>
      </c>
      <c r="D27" s="46" t="s">
        <v>790</v>
      </c>
      <c r="E27" s="104" t="s">
        <v>1</v>
      </c>
      <c r="F27" s="104" t="s">
        <v>1</v>
      </c>
      <c r="G27" s="104" t="s">
        <v>1</v>
      </c>
      <c r="H27" s="105"/>
      <c r="J27" s="96"/>
      <c r="K27" s="96"/>
      <c r="L27" s="96"/>
      <c r="M27" s="96"/>
      <c r="O27" s="2" t="s">
        <v>3</v>
      </c>
      <c r="P27" s="2" t="s">
        <v>2</v>
      </c>
      <c r="Q27" s="2" t="s">
        <v>1</v>
      </c>
      <c r="R27" s="2" t="s">
        <v>78</v>
      </c>
      <c r="S27" s="2"/>
      <c r="T27" s="2"/>
      <c r="U27" s="2"/>
      <c r="V27" s="2"/>
    </row>
    <row r="28" spans="3:22" ht="14.7" thickBot="1">
      <c r="C28" s="20" t="s">
        <v>204</v>
      </c>
      <c r="D28" s="47" t="s">
        <v>102</v>
      </c>
      <c r="E28" s="106" t="s">
        <v>1</v>
      </c>
      <c r="F28" s="106" t="s">
        <v>1</v>
      </c>
      <c r="G28" s="106" t="s">
        <v>1</v>
      </c>
      <c r="H28" s="107"/>
      <c r="J28" s="97" t="s">
        <v>809</v>
      </c>
      <c r="K28" s="97"/>
      <c r="L28" s="97"/>
      <c r="M28" s="97"/>
      <c r="O28" s="2" t="s">
        <v>3</v>
      </c>
      <c r="P28" s="2" t="s">
        <v>2</v>
      </c>
      <c r="Q28" s="2" t="s">
        <v>1</v>
      </c>
      <c r="R28" s="2" t="s">
        <v>78</v>
      </c>
      <c r="S28" s="2"/>
      <c r="T28" s="2"/>
      <c r="U28" s="2"/>
      <c r="V28" s="2"/>
    </row>
    <row r="29" spans="3:22" ht="14.7" thickBot="1"/>
    <row r="30" spans="3:22">
      <c r="C30" s="31" t="s">
        <v>763</v>
      </c>
      <c r="D30" s="45" t="s">
        <v>765</v>
      </c>
      <c r="E30" s="37"/>
      <c r="F30" s="37"/>
      <c r="G30" s="37"/>
      <c r="H30" s="38"/>
      <c r="J30" s="95"/>
      <c r="K30" s="95"/>
      <c r="L30" s="95"/>
      <c r="M30" s="95"/>
    </row>
    <row r="31" spans="3:22">
      <c r="C31" s="19" t="s">
        <v>205</v>
      </c>
      <c r="D31" s="46" t="s">
        <v>100</v>
      </c>
      <c r="E31" s="104" t="s">
        <v>2</v>
      </c>
      <c r="F31" s="104" t="s">
        <v>1</v>
      </c>
      <c r="G31" s="104" t="s">
        <v>2</v>
      </c>
      <c r="H31" s="105"/>
      <c r="J31" s="96" t="s">
        <v>824</v>
      </c>
      <c r="K31" s="96"/>
      <c r="L31" s="96" t="s">
        <v>827</v>
      </c>
      <c r="M31" s="96"/>
      <c r="O31" s="2" t="s">
        <v>3</v>
      </c>
      <c r="P31" s="2" t="s">
        <v>2</v>
      </c>
      <c r="Q31" s="2" t="s">
        <v>1</v>
      </c>
      <c r="R31" s="2" t="s">
        <v>78</v>
      </c>
      <c r="S31" s="2"/>
      <c r="T31" s="2"/>
      <c r="U31" s="2"/>
      <c r="V31" s="2"/>
    </row>
    <row r="32" spans="3:22">
      <c r="C32" s="19" t="s">
        <v>206</v>
      </c>
      <c r="D32" s="46" t="s">
        <v>99</v>
      </c>
      <c r="E32" s="104" t="s">
        <v>2</v>
      </c>
      <c r="F32" s="104" t="s">
        <v>1</v>
      </c>
      <c r="G32" s="230" t="s">
        <v>2</v>
      </c>
      <c r="H32" s="105"/>
      <c r="J32" s="96"/>
      <c r="K32" s="96"/>
      <c r="L32" s="96"/>
      <c r="M32" s="96"/>
      <c r="O32" s="2" t="s">
        <v>3</v>
      </c>
      <c r="P32" s="2" t="s">
        <v>2</v>
      </c>
      <c r="Q32" s="2" t="s">
        <v>1</v>
      </c>
      <c r="R32" s="2" t="s">
        <v>78</v>
      </c>
      <c r="S32" s="2"/>
      <c r="T32" s="2"/>
      <c r="U32" s="2"/>
      <c r="V32" s="2"/>
    </row>
    <row r="33" spans="3:22">
      <c r="C33" s="19" t="s">
        <v>207</v>
      </c>
      <c r="D33" s="46" t="s">
        <v>90</v>
      </c>
      <c r="E33" s="104" t="s">
        <v>2</v>
      </c>
      <c r="F33" s="104" t="s">
        <v>1</v>
      </c>
      <c r="G33" s="104" t="s">
        <v>2</v>
      </c>
      <c r="H33" s="105"/>
      <c r="J33" s="96" t="s">
        <v>813</v>
      </c>
      <c r="K33" s="96"/>
      <c r="L33" s="96" t="s">
        <v>830</v>
      </c>
      <c r="M33" s="96"/>
      <c r="O33" s="2" t="s">
        <v>3</v>
      </c>
      <c r="P33" s="2" t="s">
        <v>2</v>
      </c>
      <c r="Q33" s="2" t="s">
        <v>1</v>
      </c>
      <c r="R33" s="2" t="s">
        <v>78</v>
      </c>
      <c r="S33" s="2"/>
      <c r="T33" s="2"/>
      <c r="U33" s="2"/>
      <c r="V33" s="2"/>
    </row>
    <row r="34" spans="3:22">
      <c r="C34" s="19" t="s">
        <v>208</v>
      </c>
      <c r="D34" s="46" t="s">
        <v>103</v>
      </c>
      <c r="E34" s="104" t="s">
        <v>2</v>
      </c>
      <c r="F34" s="104" t="s">
        <v>1</v>
      </c>
      <c r="G34" s="104" t="s">
        <v>1</v>
      </c>
      <c r="H34" s="105"/>
      <c r="J34" s="96" t="s">
        <v>837</v>
      </c>
      <c r="K34" s="96"/>
      <c r="L34" s="96" t="s">
        <v>828</v>
      </c>
      <c r="M34" s="96"/>
      <c r="O34" s="2" t="s">
        <v>3</v>
      </c>
      <c r="P34" s="2" t="s">
        <v>2</v>
      </c>
      <c r="Q34" s="2" t="s">
        <v>1</v>
      </c>
      <c r="R34" s="2" t="s">
        <v>78</v>
      </c>
      <c r="S34" s="2"/>
      <c r="T34" s="2"/>
      <c r="U34" s="2"/>
      <c r="V34" s="2"/>
    </row>
    <row r="35" spans="3:22">
      <c r="C35" s="19" t="s">
        <v>209</v>
      </c>
      <c r="D35" s="46" t="s">
        <v>106</v>
      </c>
      <c r="E35" s="104" t="s">
        <v>1</v>
      </c>
      <c r="F35" s="104" t="s">
        <v>1</v>
      </c>
      <c r="G35" s="104" t="s">
        <v>1</v>
      </c>
      <c r="H35" s="105"/>
      <c r="J35" s="96" t="s">
        <v>810</v>
      </c>
      <c r="K35" s="96"/>
      <c r="L35" s="96" t="s">
        <v>829</v>
      </c>
      <c r="M35" s="96"/>
      <c r="O35" s="2" t="s">
        <v>3</v>
      </c>
      <c r="P35" s="2" t="s">
        <v>2</v>
      </c>
      <c r="Q35" s="2" t="s">
        <v>1</v>
      </c>
      <c r="R35" s="2" t="s">
        <v>78</v>
      </c>
      <c r="S35" s="2"/>
      <c r="T35" s="2"/>
      <c r="U35" s="2"/>
      <c r="V35" s="2"/>
    </row>
    <row r="36" spans="3:22" ht="14.7" thickBot="1">
      <c r="C36" s="56" t="s">
        <v>94</v>
      </c>
      <c r="D36" s="47" t="s">
        <v>107</v>
      </c>
      <c r="E36" s="106" t="s">
        <v>1</v>
      </c>
      <c r="F36" s="106" t="s">
        <v>1</v>
      </c>
      <c r="G36" s="106" t="s">
        <v>1</v>
      </c>
      <c r="H36" s="107"/>
      <c r="J36" s="97" t="s">
        <v>811</v>
      </c>
      <c r="K36" s="97"/>
      <c r="L36" s="97"/>
      <c r="M36" s="97"/>
      <c r="O36" s="2" t="s">
        <v>3</v>
      </c>
      <c r="P36" s="2" t="s">
        <v>2</v>
      </c>
      <c r="Q36" s="2" t="s">
        <v>1</v>
      </c>
      <c r="R36" s="2" t="s">
        <v>78</v>
      </c>
      <c r="S36" s="2"/>
      <c r="T36" s="2"/>
      <c r="U36" s="2"/>
      <c r="V36" s="2"/>
    </row>
    <row r="37" spans="3:22" ht="14.7" thickBot="1"/>
    <row r="38" spans="3:22" ht="14.7" hidden="1" thickBot="1">
      <c r="C38" s="31"/>
      <c r="D38" s="45" t="s">
        <v>95</v>
      </c>
      <c r="E38" s="37"/>
      <c r="F38" s="37"/>
      <c r="G38" s="37"/>
      <c r="H38" s="38"/>
      <c r="J38" s="18"/>
      <c r="K38" s="18"/>
      <c r="L38" s="18"/>
      <c r="M38" s="18"/>
    </row>
    <row r="39" spans="3:22" ht="14.7" hidden="1" thickBot="1">
      <c r="C39" s="19"/>
      <c r="D39" s="46" t="s">
        <v>108</v>
      </c>
      <c r="E39" s="24" t="s">
        <v>3</v>
      </c>
      <c r="F39" s="24" t="s">
        <v>3</v>
      </c>
      <c r="G39" s="24" t="s">
        <v>3</v>
      </c>
      <c r="H39" s="25" t="s">
        <v>3</v>
      </c>
      <c r="J39" s="16"/>
      <c r="K39" s="16"/>
      <c r="L39" s="16"/>
      <c r="M39" s="16"/>
      <c r="O39" s="2" t="s">
        <v>3</v>
      </c>
      <c r="P39" s="2" t="s">
        <v>2</v>
      </c>
      <c r="Q39" s="2" t="s">
        <v>1</v>
      </c>
      <c r="R39" s="2" t="s">
        <v>78</v>
      </c>
      <c r="S39" s="2"/>
      <c r="T39" s="2"/>
      <c r="U39" s="2"/>
      <c r="V39" s="2"/>
    </row>
    <row r="40" spans="3:22" ht="14.7" hidden="1" thickBot="1">
      <c r="C40" s="19"/>
      <c r="D40" s="46" t="s">
        <v>109</v>
      </c>
      <c r="E40" s="24" t="s">
        <v>3</v>
      </c>
      <c r="F40" s="24" t="s">
        <v>3</v>
      </c>
      <c r="G40" s="24" t="s">
        <v>3</v>
      </c>
      <c r="H40" s="25" t="s">
        <v>3</v>
      </c>
      <c r="J40" s="16"/>
      <c r="K40" s="16"/>
      <c r="L40" s="16"/>
      <c r="M40" s="16"/>
      <c r="O40" s="2" t="s">
        <v>3</v>
      </c>
      <c r="P40" s="2" t="s">
        <v>2</v>
      </c>
      <c r="Q40" s="2" t="s">
        <v>1</v>
      </c>
      <c r="R40" s="2" t="s">
        <v>78</v>
      </c>
      <c r="S40" s="2"/>
      <c r="T40" s="2"/>
      <c r="U40" s="2"/>
      <c r="V40" s="2"/>
    </row>
    <row r="41" spans="3:22" ht="14.7" hidden="1" thickBot="1">
      <c r="C41" s="19"/>
      <c r="D41" s="46" t="s">
        <v>110</v>
      </c>
      <c r="E41" s="24" t="s">
        <v>3</v>
      </c>
      <c r="F41" s="24" t="s">
        <v>3</v>
      </c>
      <c r="G41" s="24" t="s">
        <v>3</v>
      </c>
      <c r="H41" s="25" t="s">
        <v>3</v>
      </c>
      <c r="J41" s="53"/>
      <c r="K41" s="53"/>
      <c r="L41" s="53"/>
      <c r="M41" s="53"/>
      <c r="O41" s="2" t="s">
        <v>3</v>
      </c>
      <c r="P41" s="2" t="s">
        <v>2</v>
      </c>
      <c r="Q41" s="2" t="s">
        <v>1</v>
      </c>
      <c r="R41" s="2" t="s">
        <v>78</v>
      </c>
      <c r="S41" s="2"/>
      <c r="T41" s="2"/>
      <c r="U41" s="2"/>
      <c r="V41" s="2"/>
    </row>
    <row r="42" spans="3:22" ht="14.7" hidden="1" thickBot="1">
      <c r="C42" s="19"/>
      <c r="D42" s="46" t="s">
        <v>111</v>
      </c>
      <c r="E42" s="24" t="s">
        <v>3</v>
      </c>
      <c r="F42" s="24" t="s">
        <v>3</v>
      </c>
      <c r="G42" s="24" t="s">
        <v>3</v>
      </c>
      <c r="H42" s="25" t="s">
        <v>3</v>
      </c>
      <c r="J42" s="16"/>
      <c r="K42" s="16"/>
      <c r="L42" s="16"/>
      <c r="M42" s="16"/>
      <c r="O42" s="2" t="s">
        <v>3</v>
      </c>
      <c r="P42" s="2" t="s">
        <v>36</v>
      </c>
      <c r="Q42" s="2" t="s">
        <v>37</v>
      </c>
      <c r="R42" s="2" t="s">
        <v>78</v>
      </c>
      <c r="S42" s="2"/>
      <c r="T42" s="2"/>
      <c r="U42" s="2"/>
      <c r="V42" s="2"/>
    </row>
    <row r="43" spans="3:22" ht="14.7" hidden="1" thickBot="1">
      <c r="C43" s="55"/>
      <c r="D43" s="46" t="s">
        <v>112</v>
      </c>
      <c r="E43" s="24" t="s">
        <v>3</v>
      </c>
      <c r="F43" s="24" t="s">
        <v>3</v>
      </c>
      <c r="G43" s="24" t="s">
        <v>3</v>
      </c>
      <c r="H43" s="25" t="s">
        <v>3</v>
      </c>
      <c r="J43" s="53"/>
      <c r="K43" s="53"/>
      <c r="L43" s="53"/>
      <c r="M43" s="53"/>
      <c r="O43" s="2" t="s">
        <v>3</v>
      </c>
      <c r="P43" s="2" t="s">
        <v>2</v>
      </c>
      <c r="Q43" s="2" t="s">
        <v>1</v>
      </c>
      <c r="R43" s="2" t="s">
        <v>78</v>
      </c>
      <c r="S43" s="2"/>
      <c r="T43" s="2"/>
      <c r="U43" s="2"/>
      <c r="V43" s="2"/>
    </row>
    <row r="44" spans="3:22" ht="14.7" hidden="1" thickBot="1">
      <c r="C44" s="55"/>
      <c r="D44" s="46" t="s">
        <v>113</v>
      </c>
      <c r="E44" s="24" t="s">
        <v>3</v>
      </c>
      <c r="F44" s="24" t="s">
        <v>3</v>
      </c>
      <c r="G44" s="24" t="s">
        <v>3</v>
      </c>
      <c r="H44" s="25" t="s">
        <v>3</v>
      </c>
      <c r="J44" s="16"/>
      <c r="K44" s="16"/>
      <c r="L44" s="16"/>
      <c r="M44" s="16"/>
      <c r="O44" s="2" t="s">
        <v>3</v>
      </c>
      <c r="P44" s="2" t="s">
        <v>2</v>
      </c>
      <c r="Q44" s="2" t="s">
        <v>1</v>
      </c>
      <c r="R44" s="2" t="s">
        <v>78</v>
      </c>
      <c r="S44" s="2"/>
      <c r="T44" s="2"/>
      <c r="U44" s="2"/>
      <c r="V44" s="2"/>
    </row>
    <row r="45" spans="3:22" ht="14.7" hidden="1" thickBot="1">
      <c r="C45" s="20"/>
      <c r="D45" s="47" t="s">
        <v>114</v>
      </c>
      <c r="E45" s="26" t="s">
        <v>3</v>
      </c>
      <c r="F45" s="26" t="s">
        <v>3</v>
      </c>
      <c r="G45" s="26" t="s">
        <v>3</v>
      </c>
      <c r="H45" s="27" t="s">
        <v>3</v>
      </c>
      <c r="J45" s="17"/>
      <c r="K45" s="17"/>
      <c r="L45" s="17"/>
      <c r="M45" s="17"/>
      <c r="O45" s="2" t="s">
        <v>3</v>
      </c>
      <c r="P45" s="2" t="s">
        <v>2</v>
      </c>
      <c r="Q45" s="2" t="s">
        <v>1</v>
      </c>
      <c r="R45" s="2" t="s">
        <v>78</v>
      </c>
      <c r="S45" s="2"/>
      <c r="T45" s="2"/>
      <c r="U45" s="2"/>
      <c r="V45" s="2"/>
    </row>
    <row r="46" spans="3:22" ht="14.7" hidden="1" thickBot="1">
      <c r="D46" s="49"/>
    </row>
    <row r="47" spans="3:22">
      <c r="C47" s="31" t="s">
        <v>764</v>
      </c>
      <c r="D47" s="45" t="s">
        <v>71</v>
      </c>
      <c r="E47" s="33"/>
      <c r="F47" s="33"/>
      <c r="G47" s="33"/>
      <c r="H47" s="48"/>
      <c r="J47" s="95"/>
      <c r="K47" s="95"/>
      <c r="L47" s="95"/>
      <c r="M47" s="95"/>
    </row>
    <row r="48" spans="3:22">
      <c r="C48" s="19" t="s">
        <v>759</v>
      </c>
      <c r="D48" s="46" t="s">
        <v>115</v>
      </c>
      <c r="E48" s="104" t="s">
        <v>131</v>
      </c>
      <c r="F48" s="104" t="s">
        <v>132</v>
      </c>
      <c r="G48" s="104" t="s">
        <v>132</v>
      </c>
      <c r="H48" s="105"/>
      <c r="J48" s="96" t="s">
        <v>812</v>
      </c>
      <c r="K48" s="96" t="s">
        <v>839</v>
      </c>
      <c r="L48" s="96" t="s">
        <v>802</v>
      </c>
      <c r="M48" s="96" t="s">
        <v>803</v>
      </c>
      <c r="O48" s="2" t="s">
        <v>3</v>
      </c>
      <c r="P48" s="2" t="s">
        <v>188</v>
      </c>
      <c r="Q48" s="2" t="s">
        <v>130</v>
      </c>
      <c r="R48" s="2" t="s">
        <v>131</v>
      </c>
      <c r="S48" s="2" t="s">
        <v>132</v>
      </c>
      <c r="T48" s="2" t="s">
        <v>24</v>
      </c>
      <c r="U48" s="2"/>
      <c r="V48" s="2"/>
    </row>
    <row r="49" spans="3:22" hidden="1">
      <c r="C49" s="19" t="s">
        <v>783</v>
      </c>
      <c r="D49" s="46" t="s">
        <v>116</v>
      </c>
      <c r="E49" s="104" t="s">
        <v>3</v>
      </c>
      <c r="F49" s="104" t="s">
        <v>3</v>
      </c>
      <c r="G49" s="104" t="s">
        <v>3</v>
      </c>
      <c r="H49" s="105" t="s">
        <v>3</v>
      </c>
      <c r="J49" s="96"/>
      <c r="K49" s="96"/>
      <c r="L49" s="96"/>
      <c r="M49" s="96"/>
      <c r="O49" s="2" t="s">
        <v>3</v>
      </c>
      <c r="P49" s="2" t="s">
        <v>117</v>
      </c>
      <c r="Q49" s="2" t="s">
        <v>118</v>
      </c>
      <c r="R49" s="2" t="s">
        <v>119</v>
      </c>
      <c r="S49" s="2" t="s">
        <v>120</v>
      </c>
      <c r="T49" s="2" t="s">
        <v>121</v>
      </c>
      <c r="U49" s="2" t="s">
        <v>122</v>
      </c>
      <c r="V49" s="2" t="s">
        <v>79</v>
      </c>
    </row>
    <row r="50" spans="3:22" ht="14.7" thickBot="1">
      <c r="C50" s="20" t="s">
        <v>784</v>
      </c>
      <c r="D50" s="47" t="s">
        <v>133</v>
      </c>
      <c r="E50" s="106" t="s">
        <v>3</v>
      </c>
      <c r="F50" s="106" t="s">
        <v>2</v>
      </c>
      <c r="G50" s="106" t="s">
        <v>2</v>
      </c>
      <c r="H50" s="107"/>
      <c r="J50" s="97"/>
      <c r="K50" s="97"/>
      <c r="L50" s="97" t="s">
        <v>838</v>
      </c>
      <c r="M50" s="97"/>
      <c r="O50" s="2" t="s">
        <v>3</v>
      </c>
      <c r="P50" s="2" t="s">
        <v>2</v>
      </c>
      <c r="Q50" s="2" t="s">
        <v>1</v>
      </c>
      <c r="R50" s="2" t="s">
        <v>78</v>
      </c>
      <c r="S50" s="2"/>
      <c r="T50" s="2"/>
      <c r="U50" s="2"/>
      <c r="V50" s="2"/>
    </row>
    <row r="51" spans="3:22" s="7" customFormat="1" ht="14.7" thickBot="1">
      <c r="C51" s="10"/>
      <c r="E51" s="10"/>
      <c r="F51" s="10"/>
      <c r="G51" s="10"/>
      <c r="H51" s="10"/>
    </row>
    <row r="53" spans="3:22" hidden="1">
      <c r="D53" s="136"/>
      <c r="E53" s="137" t="str">
        <f>E5</f>
        <v>Provinces (20); AGB (1) &amp; NCD (1)</v>
      </c>
      <c r="F53" s="137" t="str">
        <f>F5</f>
        <v>Districts</v>
      </c>
      <c r="G53" s="137" t="str">
        <f>G5</f>
        <v>Local Level / Community Governments</v>
      </c>
      <c r="H53" s="138">
        <f>H5</f>
        <v>0</v>
      </c>
      <c r="J53" s="108" t="str">
        <f>E53</f>
        <v>Provinces (20); AGB (1) &amp; NCD (1)</v>
      </c>
      <c r="K53" s="109" t="str">
        <f t="shared" ref="K53:M53" si="1">F53</f>
        <v>Districts</v>
      </c>
      <c r="L53" s="109" t="str">
        <f t="shared" si="1"/>
        <v>Local Level / Community Governments</v>
      </c>
      <c r="M53" s="110">
        <f t="shared" si="1"/>
        <v>0</v>
      </c>
    </row>
    <row r="54" spans="3:22" hidden="1">
      <c r="D54" s="116" t="s">
        <v>386</v>
      </c>
      <c r="E54" s="2">
        <f>IF(E8&amp;E9="YesYes",1,0)</f>
        <v>1</v>
      </c>
      <c r="F54" s="2">
        <f>IF(F8&amp;F9="YesYes",1,0)</f>
        <v>0</v>
      </c>
      <c r="G54" s="2">
        <f>IF(G8&amp;G9="YesYes",1,0)</f>
        <v>1</v>
      </c>
      <c r="H54" s="117">
        <f>IF(H8&amp;H9="YesYes",1,0)</f>
        <v>0</v>
      </c>
      <c r="J54" s="111"/>
      <c r="M54" s="112"/>
    </row>
    <row r="55" spans="3:22" hidden="1">
      <c r="D55" s="116" t="s">
        <v>387</v>
      </c>
      <c r="E55" s="2">
        <f t="shared" ref="E55:H56" si="2">IF(E10="Yes",1,0)</f>
        <v>1</v>
      </c>
      <c r="F55" s="2">
        <f t="shared" si="2"/>
        <v>0</v>
      </c>
      <c r="G55" s="2">
        <f t="shared" si="2"/>
        <v>0</v>
      </c>
      <c r="H55" s="117">
        <f t="shared" si="2"/>
        <v>0</v>
      </c>
      <c r="J55" s="111"/>
      <c r="M55" s="112"/>
    </row>
    <row r="56" spans="3:22" hidden="1">
      <c r="D56" s="116" t="s">
        <v>388</v>
      </c>
      <c r="E56" s="2">
        <f t="shared" si="2"/>
        <v>0</v>
      </c>
      <c r="F56" s="2">
        <f t="shared" si="2"/>
        <v>0</v>
      </c>
      <c r="G56" s="2">
        <f t="shared" si="2"/>
        <v>0</v>
      </c>
      <c r="H56" s="117">
        <f t="shared" si="2"/>
        <v>0</v>
      </c>
      <c r="J56" s="111"/>
      <c r="M56" s="112"/>
    </row>
    <row r="57" spans="3:22" hidden="1">
      <c r="D57" s="120" t="s">
        <v>389</v>
      </c>
      <c r="E57" s="121">
        <f>IF(E14&amp;E15="YesYes",1,0)</f>
        <v>1</v>
      </c>
      <c r="F57" s="121">
        <f>IF(F14&amp;F15="YesYes",1,0)</f>
        <v>0</v>
      </c>
      <c r="G57" s="121">
        <f>IF(G14&amp;G15="YesYes",1,0)</f>
        <v>1</v>
      </c>
      <c r="H57" s="122">
        <f>IF(H14&amp;H15="YesYes",1,0)</f>
        <v>0</v>
      </c>
      <c r="J57" s="111"/>
      <c r="M57" s="112"/>
    </row>
    <row r="58" spans="3:22" hidden="1">
      <c r="D58" s="120" t="s">
        <v>390</v>
      </c>
      <c r="E58" s="121">
        <f>IF(E16&amp;E17="YesYes",1,0)</f>
        <v>0</v>
      </c>
      <c r="F58" s="121">
        <f>IF(F16&amp;F17="YesYes",1,0)</f>
        <v>0</v>
      </c>
      <c r="G58" s="121">
        <f>IF(G16&amp;G17="YesYes",1,0)</f>
        <v>0</v>
      </c>
      <c r="H58" s="122">
        <f>IF(H16&amp;H17="YesYes",1,0)</f>
        <v>0</v>
      </c>
      <c r="J58" s="111"/>
      <c r="M58" s="112"/>
    </row>
    <row r="59" spans="3:22" hidden="1">
      <c r="D59" s="120" t="s">
        <v>391</v>
      </c>
      <c r="E59" s="121">
        <f>IF(E18&amp;E19="YesYes",1,0)</f>
        <v>0</v>
      </c>
      <c r="F59" s="121">
        <f>IF(F18&amp;F19="YesYes",1,0)</f>
        <v>0</v>
      </c>
      <c r="G59" s="121">
        <f>IF(G18&amp;G19="YesYes",1,0)</f>
        <v>0</v>
      </c>
      <c r="H59" s="122">
        <f>IF(H18&amp;H19="YesYes",1,0)</f>
        <v>0</v>
      </c>
      <c r="J59" s="111"/>
      <c r="M59" s="112"/>
    </row>
    <row r="60" spans="3:22" hidden="1">
      <c r="D60" s="116" t="s">
        <v>392</v>
      </c>
      <c r="E60" s="2">
        <f>IF(E22="Yes",1,0)</f>
        <v>1</v>
      </c>
      <c r="F60" s="2">
        <f>IF(F22="Yes",1,0)</f>
        <v>0</v>
      </c>
      <c r="G60" s="2">
        <f>IF(G22="Yes",1,0)</f>
        <v>0</v>
      </c>
      <c r="H60" s="117">
        <f>IF(H22="Yes",1,0)</f>
        <v>0</v>
      </c>
      <c r="J60" s="111"/>
      <c r="M60" s="112"/>
    </row>
    <row r="61" spans="3:22" hidden="1">
      <c r="D61" s="116" t="s">
        <v>393</v>
      </c>
      <c r="E61" s="2">
        <f>IF(E23&amp;E24&amp;E25="YesYesYes",1,0)</f>
        <v>0</v>
      </c>
      <c r="F61" s="2">
        <f>IF(F23&amp;F24&amp;F25="YesYesYes",1,0)</f>
        <v>0</v>
      </c>
      <c r="G61" s="2">
        <f>IF(G23&amp;G24&amp;G25="YesYesYes",1,0)</f>
        <v>0</v>
      </c>
      <c r="H61" s="117">
        <f>IF(H23&amp;H24&amp;H25="YesYesYes",1,0)</f>
        <v>0</v>
      </c>
      <c r="J61" s="111"/>
      <c r="M61" s="112"/>
    </row>
    <row r="62" spans="3:22" hidden="1">
      <c r="D62" s="116" t="s">
        <v>394</v>
      </c>
      <c r="E62" s="2">
        <f>IF(E26&amp;E27&amp;E28="YesYesYes",1,0)</f>
        <v>0</v>
      </c>
      <c r="F62" s="2">
        <f>IF(F26&amp;F27&amp;F28="YesYesYes",1,0)</f>
        <v>0</v>
      </c>
      <c r="G62" s="2">
        <f>IF(G26&amp;G27&amp;G28="YesYesYes",1,0)</f>
        <v>0</v>
      </c>
      <c r="H62" s="117">
        <f>IF(H26&amp;H27&amp;H28="YesYesYes",1,0)</f>
        <v>0</v>
      </c>
      <c r="J62" s="111"/>
      <c r="M62" s="112"/>
    </row>
    <row r="63" spans="3:22" hidden="1">
      <c r="D63" s="120" t="s">
        <v>395</v>
      </c>
      <c r="E63" s="121">
        <f>IF(E31&amp;E32&amp;E33="YesYesYes",1,0)</f>
        <v>1</v>
      </c>
      <c r="F63" s="121">
        <f>IF(F31&amp;F32&amp;F33="YesYesYes",1,0)</f>
        <v>0</v>
      </c>
      <c r="G63" s="121">
        <f>IF(G31&amp;G32&amp;G33="YesYesYes",1,0)</f>
        <v>1</v>
      </c>
      <c r="H63" s="122">
        <f>IF(H31&amp;H32&amp;H33="YesYesYes",1,0)</f>
        <v>0</v>
      </c>
      <c r="J63" s="111"/>
      <c r="M63" s="112"/>
    </row>
    <row r="64" spans="3:22" hidden="1">
      <c r="D64" s="120" t="s">
        <v>396</v>
      </c>
      <c r="E64" s="121">
        <f>IF(E34&amp;E35="YesYes",1,0)</f>
        <v>0</v>
      </c>
      <c r="F64" s="121">
        <f>IF(F34&amp;F35="YesYes",1,0)</f>
        <v>0</v>
      </c>
      <c r="G64" s="121">
        <f>IF(G34&amp;G35="YesYes",1,0)</f>
        <v>0</v>
      </c>
      <c r="H64" s="122">
        <f>IF(H34&amp;H35="YesYes",1,0)</f>
        <v>0</v>
      </c>
      <c r="J64" s="111"/>
      <c r="M64" s="112"/>
    </row>
    <row r="65" spans="4:13" hidden="1">
      <c r="D65" s="120" t="s">
        <v>397</v>
      </c>
      <c r="E65" s="121">
        <f>IF(E36="Yes",1,0)</f>
        <v>0</v>
      </c>
      <c r="F65" s="121">
        <f>IF(F36="Yes",1,0)</f>
        <v>0</v>
      </c>
      <c r="G65" s="121">
        <f>IF(G36="Yes",1,0)</f>
        <v>0</v>
      </c>
      <c r="H65" s="122">
        <f>IF(H36="Yes",1,0)</f>
        <v>0</v>
      </c>
      <c r="J65" s="111"/>
      <c r="M65" s="112"/>
    </row>
    <row r="66" spans="4:13" hidden="1">
      <c r="D66" s="113" t="s">
        <v>382</v>
      </c>
      <c r="E66" s="114">
        <f>IF(E54+E55+E56=3,3,IF(E54+E55=2,2,IF(E54=1,1,0)))</f>
        <v>2</v>
      </c>
      <c r="F66" s="114">
        <f t="shared" ref="F66:H66" si="3">IF(F54+F55+F56=3,3,IF(F54+F55=2,2,IF(F54=1,1,0)))</f>
        <v>0</v>
      </c>
      <c r="G66" s="114">
        <f t="shared" si="3"/>
        <v>1</v>
      </c>
      <c r="H66" s="115">
        <f t="shared" si="3"/>
        <v>0</v>
      </c>
      <c r="J66" s="113" t="str">
        <f>IF(E66=3,E$5&amp;" meet all the institutional/functional conditions of devolved subnational governments with extensive powers/functions.",IF(E66=2,E$5&amp;" meet all the institutional/functional conditions of devolved subnational governments, albeit with limited powers/functions.",IF(E66=1,E$5&amp;" do not meet the institutional/functional conditions of devolved subnational governments (although preconditions are met).",IF(E66=0,E$5&amp;" do not meet the institutional/functional preconditions of devolved subnational governments.",""))))</f>
        <v>Provinces (20); AGB (1) &amp; NCD (1) meet all the institutional/functional conditions of devolved subnational governments, albeit with limited powers/functions.</v>
      </c>
      <c r="K66" s="114" t="str">
        <f t="shared" ref="K66:M66" si="4">IF(F66=3,F$5&amp;" meet all the institutional/functional conditions of devolved subnational governments with extensive powers/functions.",IF(F66=2,F$5&amp;" meet all the institutional/functional conditions of devolved subnational governments, albeit with limited powers/functions.",IF(F66=1,F$5&amp;" do not meet the institutional/functional conditions of devolved subnational governments (although preconditions are met).",IF(F66=0,F$5&amp;" do not meet the institutional/functional preconditions of devolved subnational governments.",""))))</f>
        <v>Districts do not meet the institutional/functional preconditions of devolved subnational governments.</v>
      </c>
      <c r="L66" s="114" t="str">
        <f t="shared" si="4"/>
        <v>Local Level / Community Governments do not meet the institutional/functional conditions of devolved subnational governments (although preconditions are met).</v>
      </c>
      <c r="M66" s="115" t="str">
        <f t="shared" si="4"/>
        <v>0 do not meet the institutional/functional preconditions of devolved subnational governments.</v>
      </c>
    </row>
    <row r="67" spans="4:13" hidden="1">
      <c r="D67" s="113" t="s">
        <v>383</v>
      </c>
      <c r="E67" s="114">
        <f>IF(E57+E58+E59=3,3,IF(E57+E58=2,2,IF(E57=1,1,0)))</f>
        <v>1</v>
      </c>
      <c r="F67" s="114">
        <f t="shared" ref="F67:H67" si="5">IF(F57+F58+F59=3,3,IF(F57+F58=2,2,IF(F57=1,1,0)))</f>
        <v>0</v>
      </c>
      <c r="G67" s="114">
        <f t="shared" si="5"/>
        <v>1</v>
      </c>
      <c r="H67" s="115">
        <f t="shared" si="5"/>
        <v>0</v>
      </c>
      <c r="J67" s="113" t="str">
        <f>IF(E67=3,E$5&amp;" meet all the political conditions of devolved subnational governments with extensive powers/functions.",IF(E67=2,E$5&amp;" meet all the political conditions of devolved subnational governments, albeit with limited powers/functions.",IF(E67=1,E$5&amp;" do not meet the political conditions of devolved subnational governments (although preconditions are met).",IF(E67=0,E$5&amp;" do not meet the political preconditions of devolved subnational governments.",""))))</f>
        <v>Provinces (20); AGB (1) &amp; NCD (1) do not meet the political conditions of devolved subnational governments (although preconditions are met).</v>
      </c>
      <c r="K67" s="114" t="str">
        <f t="shared" ref="K67:M67" si="6">IF(F67=3,F$5&amp;" meet all the political conditions of devolved subnational governments with extensive powers/functions.",IF(F67=2,F$5&amp;" meet all the political conditions of devolved subnational governments, albeit with limited powers/functions.",IF(F67=1,F$5&amp;" do not meet the political conditions of devolved subnational governments (although preconditions are met).",IF(F67=0,F$5&amp;" do not meet the political preconditions of devolved subnational governments.",""))))</f>
        <v>Districts do not meet the political preconditions of devolved subnational governments.</v>
      </c>
      <c r="L67" s="114" t="str">
        <f t="shared" si="6"/>
        <v>Local Level / Community Governments do not meet the political conditions of devolved subnational governments (although preconditions are met).</v>
      </c>
      <c r="M67" s="115" t="str">
        <f t="shared" si="6"/>
        <v>0 do not meet the political preconditions of devolved subnational governments.</v>
      </c>
    </row>
    <row r="68" spans="4:13" hidden="1">
      <c r="D68" s="113" t="s">
        <v>384</v>
      </c>
      <c r="E68" s="114">
        <f>IF(E60+E61+E62=3,3,IF(E60+E61=2,2,IF(E60=1,1,0)))</f>
        <v>1</v>
      </c>
      <c r="F68" s="114">
        <f t="shared" ref="F68:H68" si="7">IF(F60+F61+F62=3,3,IF(F60+F61=2,2,IF(F60=1,1,0)))</f>
        <v>0</v>
      </c>
      <c r="G68" s="114">
        <f t="shared" si="7"/>
        <v>0</v>
      </c>
      <c r="H68" s="115">
        <f t="shared" si="7"/>
        <v>0</v>
      </c>
      <c r="J68" s="113" t="str">
        <f>IF(E68=3,E$5&amp;" meet all the administrative conditions of devolved subnational governments with extensive powers/functions.",IF(E68=2,E$5&amp;" meet all the administrative conditions of devolved subnational governments, albeit with limited powers/functions.",IF(E68=1,E$5&amp;" do not meet the administrative conditions of devolved subnational governments (although preconditions are met).",IF(E68=0,E$5&amp;" do not meet the administrative preconditions of devolved subnational governments.",""))))</f>
        <v>Provinces (20); AGB (1) &amp; NCD (1) do not meet the administrative conditions of devolved subnational governments (although preconditions are met).</v>
      </c>
      <c r="K68" s="114" t="str">
        <f t="shared" ref="K68:M68" si="8">IF(F68=3,F$5&amp;" meet all the administrative conditions of devolved subnational governments with extensive powers/functions.",IF(F68=2,F$5&amp;" meet all the administrative conditions of devolved subnational governments, albeit with limited powers/functions.",IF(F68=1,F$5&amp;" do not meet the administrative conditions of devolved subnational governments (although preconditions are met).",IF(F68=0,F$5&amp;" do not meet the administrative preconditions of devolved subnational governments.",""))))</f>
        <v>Districts do not meet the administrative preconditions of devolved subnational governments.</v>
      </c>
      <c r="L68" s="114" t="str">
        <f t="shared" si="8"/>
        <v>Local Level / Community Governments do not meet the administrative preconditions of devolved subnational governments.</v>
      </c>
      <c r="M68" s="115" t="str">
        <f t="shared" si="8"/>
        <v>0 do not meet the administrative preconditions of devolved subnational governments.</v>
      </c>
    </row>
    <row r="69" spans="4:13" hidden="1">
      <c r="D69" s="113" t="s">
        <v>385</v>
      </c>
      <c r="E69" s="114">
        <f>IF(E63+E64+E65=3,3,IF(E63+E64=2,2,IF(E63=1,1,0)))</f>
        <v>1</v>
      </c>
      <c r="F69" s="114">
        <f t="shared" ref="F69:H69" si="9">IF(F63+F64+F65=3,3,IF(F63+F64=2,2,IF(F63=1,1,0)))</f>
        <v>0</v>
      </c>
      <c r="G69" s="114">
        <f t="shared" si="9"/>
        <v>1</v>
      </c>
      <c r="H69" s="115">
        <f t="shared" si="9"/>
        <v>0</v>
      </c>
      <c r="J69" s="113" t="str">
        <f>IF(E69=3,E$5&amp;" meet all the fiscal/budgetary conditions of devolved subnational governments with extensive powers/functions.",IF(E69=2,E$5&amp;" meet all the fiscal/budgetary conditions of devolved subnational governments, albeit with limited powers/functions.",IF(E69=1,E$5&amp;" do not meet the fiscal/budgetary conditions of devolved subnational governments (although preconditions are met).",IF(E69=0,E$5&amp;" do not meet the fiscal/budgetary preconditions of devolved subnational governments.",""))))</f>
        <v>Provinces (20); AGB (1) &amp; NCD (1) do not meet the fiscal/budgetary conditions of devolved subnational governments (although preconditions are met).</v>
      </c>
      <c r="K69" s="114" t="str">
        <f t="shared" ref="K69:M69" si="10">IF(F69=3,F$5&amp;" meet all the fiscal/budgetary conditions of devolved subnational governments with extensive powers/functions.",IF(F69=2,F$5&amp;" meet all the fiscal/budgetary conditions of devolved subnational governments, albeit with limited powers/functions.",IF(F69=1,F$5&amp;" do not meet the fiscal/budgetary conditions of devolved subnational governments (although preconditions are met).",IF(F69=0,F$5&amp;" do not meet the fiscal/budgetary preconditions of devolved subnational governments.",""))))</f>
        <v>Districts do not meet the fiscal/budgetary preconditions of devolved subnational governments.</v>
      </c>
      <c r="L69" s="114" t="str">
        <f t="shared" si="10"/>
        <v>Local Level / Community Governments do not meet the fiscal/budgetary conditions of devolved subnational governments (although preconditions are met).</v>
      </c>
      <c r="M69" s="115" t="str">
        <f t="shared" si="10"/>
        <v>0 do not meet the fiscal/budgetary preconditions of devolved subnational governments.</v>
      </c>
    </row>
    <row r="70" spans="4:13" hidden="1">
      <c r="D70" s="123"/>
      <c r="E70" s="124">
        <f>MIN(E66:E69)</f>
        <v>1</v>
      </c>
      <c r="F70" s="124">
        <f t="shared" ref="F70:H70" si="11">MIN(F66:F69)</f>
        <v>0</v>
      </c>
      <c r="G70" s="124">
        <f t="shared" si="11"/>
        <v>0</v>
      </c>
      <c r="H70" s="125">
        <f t="shared" si="11"/>
        <v>0</v>
      </c>
      <c r="J70" s="111"/>
      <c r="M70" s="112"/>
    </row>
    <row r="71" spans="4:13" hidden="1">
      <c r="E71" s="133" t="str">
        <f>IF(E72="",E48,E48&amp;E72)</f>
        <v>Hybrid institution</v>
      </c>
      <c r="F71" s="134" t="str">
        <f t="shared" ref="F71:H71" si="12">IF(F72="",F48,F48&amp;F72)</f>
        <v>Non-devolved institution (with elected council)</v>
      </c>
      <c r="G71" s="134" t="str">
        <f t="shared" si="12"/>
        <v>Non-devolved institution (with elected council)</v>
      </c>
      <c r="H71" s="135">
        <f t="shared" si="12"/>
        <v>0</v>
      </c>
      <c r="J71" s="116" t="str">
        <f>J7&amp;J8&amp;J9&amp;J10&amp;J11</f>
        <v/>
      </c>
      <c r="K71" s="2" t="str">
        <f>K7&amp;K8&amp;K9&amp;K10&amp;K11</f>
        <v>Districts are not permitted to pass legislation or raise revenue.</v>
      </c>
      <c r="L71" s="2" t="str">
        <f>L7&amp;L8&amp;L9&amp;L10&amp;L11</f>
        <v>Local Level Governments cannot pass legislation.</v>
      </c>
      <c r="M71" s="117" t="str">
        <f>M7&amp;M8&amp;M9&amp;M10&amp;M11</f>
        <v/>
      </c>
    </row>
    <row r="72" spans="4:13" ht="14.7" hidden="1" thickBot="1">
      <c r="E72" s="214" t="str">
        <f>IF(E48="Non-devolved institution",IF(E50="Yes"," (with elected council)",""),"")</f>
        <v/>
      </c>
      <c r="F72" s="137" t="str">
        <f>IF(F48="Non-devolved institution",IF(F50="Yes"," (with elected council)",""),"")</f>
        <v xml:space="preserve"> (with elected council)</v>
      </c>
      <c r="G72" s="137" t="str">
        <f>IF(G48="Non-devolved institution",IF(G50="Yes"," (with elected council)",""),"")</f>
        <v xml:space="preserve"> (with elected council)</v>
      </c>
      <c r="H72" s="138" t="str">
        <f>IF(H48="Non-devolved institution",IF(H50="Yes"," (with elected council)",""),"")</f>
        <v/>
      </c>
      <c r="J72" s="116" t="str">
        <f>J13&amp;J14&amp;J15&amp;J16&amp;J17&amp;J18&amp;J19</f>
        <v>In the form of an elected Governor (other members of provincial assemblies are district MPs with a national mandate).Provincial Governors exercise meaningful political decision-making authority within their assigned sphere, including policy, planning, budgeting and provincial law-making. However, provincial political autonomy is materially constrained by national-level political influence embedded in Provincial Assemblies: District MPs derive their mandates from National Parliament elections, but also sit as voting members of Provincial Assemblies. This gives national legislators direct influence over provincial decisions. In practice, District MPs also control parallel resource channels through DDAs and DSIPs, which can compete with province-wide priorities and weaken the Governor’s authority to coordinate provincial development. Furthermore, section 141 of the Organic Law requires national ministerial approval for provincial laws to take effect, creating a formal higher-level constraint on provincial legislative autonomy.Bougainville: Yes</v>
      </c>
      <c r="K72" s="2" t="str">
        <f>K13&amp;K14&amp;K15&amp;K16&amp;K17&amp;K18&amp;K19</f>
        <v>Although directly elected by voters in the district/open electorate and deeply involved in district development, the MP's institutional role is as a member of the National Parliament, not as the political leader of a district government.</v>
      </c>
      <c r="L72" s="2" t="str">
        <f>L13&amp;L14&amp;L15&amp;L16&amp;L17&amp;L18&amp;L19</f>
        <v>Elected LLG political leadership (local council) exercises statutory law-making, planning and local-government functions.LLG political decisions operate within a system in which higher-level governments retain overwhelming authority over the legal, administrative and fiscal environment in which those decisions are made and implemented.LLG executive (Mayor/President) is indiretcly elected by ward councillors who have been elected directly.</v>
      </c>
      <c r="M72" s="117" t="str">
        <f>M13&amp;M14&amp;M15&amp;M16&amp;M17&amp;M18&amp;M19</f>
        <v/>
      </c>
    </row>
    <row r="73" spans="4:13" ht="14.7" hidden="1" thickBot="1">
      <c r="E73" s="215" t="str">
        <f>HLOOKUP(E48,$D$77:$I$78,2,FALSE)&amp;E72</f>
        <v>hybrid local governance institutions, with features of both devolution and deconcentration.</v>
      </c>
      <c r="F73" s="216" t="str">
        <f t="shared" ref="F73:H73" si="13">HLOOKUP(F48,$D$77:$I$78,2,FALSE)&amp;F72</f>
        <v>non-devolved subnational govenance institutions. (with elected council)</v>
      </c>
      <c r="G73" s="216" t="str">
        <f t="shared" si="13"/>
        <v>non-devolved subnational govenance institutions. (with elected council)</v>
      </c>
      <c r="H73" s="217" t="e">
        <f t="shared" si="13"/>
        <v>#N/A</v>
      </c>
      <c r="J73" s="116" t="str">
        <f>J21&amp;J22&amp;J23&amp;J24&amp;J25&amp;J26&amp;J27&amp;J28</f>
        <v>The Provincial Administrator (PA) is is a part of the national public service and assigned to the Province to manage provincial administration. The resources used to pay the salary of the PA id derives from a nationally funded staffing grant (IGFT) which forms part of the provincial resource envelope and flows through the provincial treasury.Following recent legal reforms (Amendment No. 15 to the Organic Law on Provincial and Local Level Government, effective February 2026), the authority to appoint provincial administrators shifted from the National Executive Council (NEC) directly to provincial governments, with the PEC selecting a candidate from a shortlist of three names provided by the Public Services Commission (PSC). Previously, the PA (CEO) was hired centrally (by the Department of Personnel Management) . DoPM retains powers in selection, promotion and termination. Many PAs (and their appointment process) appear politicized. Most sectoral leads are "deconcentrated" officials with only a "dotted line" to the CEO.Provincial staff are often/usually national public servants assigned/mapped to the province and subject to national rules.Dual subordination: the PA is responsible for overseeing all provincial level officers and staff, but in practice the majority are deconcentrated/seconded national officers and staff performing national-government and provincial/LLG functions, with a strong de facto reporting line to national departments which retain roles in policy formulation, standards and delivery.Bougainville: Yes (AGB has its own public service separate from the national public service and can appoint/manage their own officers and staff under their own administrative structure)</v>
      </c>
      <c r="K73" s="2" t="str">
        <f>K21&amp;K22&amp;K23&amp;K24&amp;K25&amp;K26&amp;K27&amp;K28</f>
        <v>The DA salary is included in the Provincial budgetDistrict CEOs are hired centrally (by the DoPM).District CEOs report to both the PA and the DDA Board.The DoPM has the power to hire and fire.</v>
      </c>
      <c r="L73" s="2" t="str">
        <f>L21&amp;L22&amp;L23&amp;L24&amp;L25&amp;L26&amp;L27&amp;L28</f>
        <v>In practice, LLGs have only one employed officer (the LLG Manager) appointed by the Province. Local government staff are formal members of the national public service.The District Administrator is legally the CEO of LLGs.Most staff (where they exist) are deconcentrated officials from the Province.LLGs do not have the power to hire and fire officers or staff.</v>
      </c>
      <c r="M73" s="117" t="str">
        <f>M21&amp;M22&amp;M23&amp;M24&amp;M25&amp;M26&amp;M27&amp;M28</f>
        <v/>
      </c>
    </row>
    <row r="74" spans="4:13" hidden="1">
      <c r="E74" s="67"/>
      <c r="J74" s="118" t="str">
        <f>J30&amp;J31&amp;J32&amp;J33&amp;J34&amp;J35&amp;J36</f>
        <v>E.g. Provinces case raise OSRProvinces &amp; NCD: Provincial governments prepare and approve their own budgets, but the adopted provincial appropriation is subsequently subject to national Treasury/Finance Minister review and approval, and this approval is actually exercised in practice.See for details: https://www.finance.gov.pg/wp-content/uploads/2026/04/FMM-02-10-Sub-National-Financial-Arrangements.pdfBougainville: Yes (the AGB approves its own budget without a requirement for approval by the national level)Bougainville: Yes (while the AGB is heavily dependent on the National Government to finance its budget (approx. 90% is financed by IGFTs) a substantial portion of this financing is in the form of unconditional grants)</v>
      </c>
      <c r="K74" s="23" t="str">
        <f>K30&amp;K31&amp;K32&amp;K33&amp;K34&amp;K35&amp;K36</f>
        <v/>
      </c>
      <c r="L74" s="23" t="str">
        <f>L30&amp;L31&amp;L32&amp;L33&amp;L34&amp;L35&amp;L36</f>
        <v>LLGs are legally empowered to collected OSR (e.g. business licenses) and have their own Public Account. In practice, outside urban LLGs, actual collection is limited.LLGs have an role in considering and adopting their budgets through the LLG Council (but this occurs after the District has determined budget priorities and approved the LLG budget for presentation to the LLG).Each LLG has its own Public Account consisting of a General Revenue Fund and Trust Fund. However, in practice, the Provincial/District Finance offices actually perform the accounting and transaction-processing function for LLGsMost LLGs are heavily/totally dependent on grant transfers received via Provinces. However, most LLG funding is de facto controlled and executed by the Province of District. Legally, Districts have the power to determine and control the budget allocation priorities for the Local-level Governments.</v>
      </c>
      <c r="M74" s="119" t="str">
        <f>M30&amp;M31&amp;M32&amp;M33&amp;M34&amp;M35&amp;M36</f>
        <v/>
      </c>
    </row>
    <row r="75" spans="4:13" hidden="1">
      <c r="E75" s="67"/>
    </row>
    <row r="76" spans="4:13" ht="14.7" hidden="1" thickBot="1">
      <c r="E76" s="67"/>
    </row>
    <row r="77" spans="4:13" hidden="1">
      <c r="D77" s="218" t="s">
        <v>3</v>
      </c>
      <c r="E77" s="209" t="s">
        <v>188</v>
      </c>
      <c r="F77" s="210" t="s">
        <v>130</v>
      </c>
      <c r="G77" s="210" t="s">
        <v>131</v>
      </c>
      <c r="H77" s="210" t="s">
        <v>132</v>
      </c>
      <c r="I77" s="211" t="s">
        <v>24</v>
      </c>
    </row>
    <row r="78" spans="4:13" ht="14.7" hidden="1" thickBot="1">
      <c r="D78" s="219" t="s">
        <v>3</v>
      </c>
      <c r="E78" s="212" t="s">
        <v>774</v>
      </c>
      <c r="F78" s="22" t="s">
        <v>775</v>
      </c>
      <c r="G78" s="22" t="s">
        <v>772</v>
      </c>
      <c r="H78" s="22" t="s">
        <v>773</v>
      </c>
      <c r="I78" s="213" t="s">
        <v>776</v>
      </c>
    </row>
    <row r="79" spans="4:13" hidden="1"/>
  </sheetData>
  <dataValidations count="6">
    <dataValidation type="list" allowBlank="1" showInputMessage="1" showErrorMessage="1" sqref="G7" xr:uid="{71737235-5B0F-4B5B-A82D-011792F9C182}">
      <formula1>"...,Yes,No,Other"</formula1>
    </dataValidation>
    <dataValidation type="list" allowBlank="1" showInputMessage="1" showErrorMessage="1" sqref="H7" xr:uid="{81C52D89-FB06-4242-BCAC-C337AA7676CA}">
      <formula1>"...,GP,SP,DECON,Other"</formula1>
    </dataValidation>
    <dataValidation type="list" allowBlank="1" showInputMessage="1" showErrorMessage="1" sqref="E22:H28 E39:H45 E8:H11 E14:H19 E31:H36" xr:uid="{5BBF8C7F-31AD-4E15-8222-AD40F370432D}">
      <formula1>$O8:$R8</formula1>
    </dataValidation>
    <dataValidation type="list" allowBlank="1" showInputMessage="1" showErrorMessage="1" sqref="E50:H50" xr:uid="{15642E44-6AFB-4422-A014-63D7ABF1C880}">
      <formula1>$O$50:$V$50</formula1>
    </dataValidation>
    <dataValidation type="list" allowBlank="1" showInputMessage="1" showErrorMessage="1" sqref="E48:H48" xr:uid="{67BCF2EB-693A-485A-8C9C-9F02B36A1221}">
      <formula1>$O$48:$T$48</formula1>
    </dataValidation>
    <dataValidation type="list" allowBlank="1" showInputMessage="1" showErrorMessage="1" sqref="E49:H49" xr:uid="{FF67BA6C-94EF-459D-879A-91C0F490AB46}">
      <formula1>$O$49:$V$49</formula1>
    </dataValidation>
  </dataValidations>
  <pageMargins left="0.7" right="0.7" top="0.75" bottom="0.75" header="0.3" footer="0.3"/>
  <pageSetup scale="58" fitToWidth="3" orientation="portrait"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6E36E-D4A3-47C2-9882-C50FA57939B4}">
  <dimension ref="C1:N27"/>
  <sheetViews>
    <sheetView zoomScale="75" zoomScaleNormal="75" workbookViewId="0">
      <pane ySplit="3" topLeftCell="A4" activePane="bottomLeft" state="frozen"/>
      <selection activeCell="D28" sqref="A1:XFD1048576"/>
      <selection pane="bottomLeft" activeCell="F9" sqref="F9"/>
    </sheetView>
  </sheetViews>
  <sheetFormatPr defaultColWidth="9.15625" defaultRowHeight="14.4"/>
  <cols>
    <col min="1" max="2" width="2.47265625" customWidth="1"/>
    <col min="3" max="3" width="7.47265625" customWidth="1"/>
    <col min="4" max="4" width="54.68359375" customWidth="1"/>
    <col min="5" max="5" width="3.47265625" customWidth="1"/>
    <col min="6" max="7" width="12.68359375" customWidth="1"/>
    <col min="8" max="8" width="3.3125" customWidth="1"/>
    <col min="9" max="9" width="12.68359375" customWidth="1"/>
    <col min="10" max="10" width="3.47265625" customWidth="1"/>
    <col min="11" max="11" width="52.3125" customWidth="1"/>
    <col min="12" max="12" width="3.3125" customWidth="1"/>
    <col min="13" max="13" width="23.83984375" hidden="1" customWidth="1"/>
    <col min="14" max="14" width="27.15625" customWidth="1"/>
  </cols>
  <sheetData>
    <row r="1" spans="3:14" s="2" customFormat="1"/>
    <row r="2" spans="3:14" s="2" customFormat="1" ht="18.3">
      <c r="D2" s="21" t="s">
        <v>705</v>
      </c>
    </row>
    <row r="3" spans="3:14" s="22" customFormat="1" ht="15" customHeight="1" thickBot="1"/>
    <row r="4" spans="3:14" ht="15" customHeight="1" thickBot="1"/>
    <row r="5" spans="3:14" ht="13.5" customHeight="1">
      <c r="C5" s="243" t="s">
        <v>66</v>
      </c>
      <c r="D5" s="247" t="s">
        <v>75</v>
      </c>
      <c r="F5" s="245" t="s">
        <v>25</v>
      </c>
      <c r="G5" s="246"/>
      <c r="I5" s="251" t="s">
        <v>76</v>
      </c>
      <c r="K5" s="249" t="s">
        <v>17</v>
      </c>
    </row>
    <row r="6" spans="3:14" ht="13.5" customHeight="1" thickBot="1">
      <c r="C6" s="244"/>
      <c r="D6" s="248"/>
      <c r="E6" s="1"/>
      <c r="F6" s="11" t="s">
        <v>74</v>
      </c>
      <c r="G6" s="11" t="s">
        <v>73</v>
      </c>
      <c r="H6" s="1"/>
      <c r="I6" s="252"/>
      <c r="J6" s="1"/>
      <c r="K6" s="250"/>
    </row>
    <row r="7" spans="3:14" ht="14.25" customHeight="1" thickBot="1"/>
    <row r="8" spans="3:14">
      <c r="C8" s="14"/>
      <c r="D8" s="41" t="s">
        <v>719</v>
      </c>
      <c r="F8" s="151"/>
      <c r="G8" s="152"/>
      <c r="H8" s="4"/>
      <c r="I8" s="148"/>
      <c r="K8" s="15"/>
      <c r="M8" s="223" t="s">
        <v>3</v>
      </c>
      <c r="N8" s="224" t="s">
        <v>781</v>
      </c>
    </row>
    <row r="9" spans="3:14">
      <c r="C9" s="12" t="s">
        <v>54</v>
      </c>
      <c r="D9" s="42" t="s">
        <v>53</v>
      </c>
      <c r="F9" s="153" t="s">
        <v>3</v>
      </c>
      <c r="G9" s="144" t="s">
        <v>720</v>
      </c>
      <c r="H9" s="4"/>
      <c r="I9" s="150" t="s">
        <v>3</v>
      </c>
      <c r="K9" s="96"/>
      <c r="M9" s="223" t="str">
        <f>'IGP1 Structure'!C21</f>
        <v>C</v>
      </c>
      <c r="N9" s="225" t="str">
        <f>'IGP1 Structure'!C21&amp;" = "&amp;'IGP1 Structure'!E21</f>
        <v>C = National government</v>
      </c>
    </row>
    <row r="10" spans="3:14">
      <c r="C10" s="12" t="s">
        <v>55</v>
      </c>
      <c r="D10" s="42" t="s">
        <v>19</v>
      </c>
      <c r="F10" s="153" t="s">
        <v>3</v>
      </c>
      <c r="G10" s="144" t="s">
        <v>720</v>
      </c>
      <c r="H10" s="4"/>
      <c r="I10" s="150" t="s">
        <v>3</v>
      </c>
      <c r="K10" s="96"/>
      <c r="M10" s="223" t="str">
        <f>'IGP1 Structure'!C22</f>
        <v>S1</v>
      </c>
      <c r="N10" s="225" t="str">
        <f>'IGP1 Structure'!C22&amp;" = "&amp;'IGP1 Structure'!E22</f>
        <v>S1 = Provinces (20); AGB (1) &amp; NCD (1)</v>
      </c>
    </row>
    <row r="11" spans="3:14">
      <c r="C11" s="39"/>
      <c r="D11" s="43" t="s">
        <v>20</v>
      </c>
      <c r="F11" s="154"/>
      <c r="G11" s="155"/>
      <c r="H11" s="4"/>
      <c r="I11" s="149"/>
      <c r="K11" s="40"/>
      <c r="M11" s="223" t="str">
        <f>'IGP1 Structure'!C23</f>
        <v>S2</v>
      </c>
      <c r="N11" s="225" t="str">
        <f>'IGP1 Structure'!C23&amp;" = "&amp;'IGP1 Structure'!E23</f>
        <v>S2 = Districts</v>
      </c>
    </row>
    <row r="12" spans="3:14">
      <c r="C12" s="12" t="s">
        <v>56</v>
      </c>
      <c r="D12" s="42" t="s">
        <v>77</v>
      </c>
      <c r="F12" s="153" t="s">
        <v>3</v>
      </c>
      <c r="G12" s="143" t="s">
        <v>3</v>
      </c>
      <c r="H12" s="4"/>
      <c r="I12" s="150" t="s">
        <v>3</v>
      </c>
      <c r="K12" s="96"/>
      <c r="M12" s="223" t="str">
        <f>'IGP1 Structure'!C24</f>
        <v>S3</v>
      </c>
      <c r="N12" s="225" t="str">
        <f>'IGP1 Structure'!C24&amp;" = "&amp;'IGP1 Structure'!E24</f>
        <v>S3 = Local Level / Community Governments</v>
      </c>
    </row>
    <row r="13" spans="3:14">
      <c r="C13" s="12" t="s">
        <v>57</v>
      </c>
      <c r="D13" s="42" t="s">
        <v>52</v>
      </c>
      <c r="F13" s="153" t="s">
        <v>3</v>
      </c>
      <c r="G13" s="143" t="s">
        <v>3</v>
      </c>
      <c r="H13" s="4"/>
      <c r="I13" s="150" t="s">
        <v>3</v>
      </c>
      <c r="K13" s="96"/>
      <c r="M13" s="223" t="str">
        <f>'IGP1 Structure'!C25</f>
        <v>S4</v>
      </c>
      <c r="N13" s="225" t="str">
        <f>'IGP1 Structure'!C25&amp;" = "&amp;'IGP1 Structure'!E25</f>
        <v xml:space="preserve">S4 = </v>
      </c>
    </row>
    <row r="14" spans="3:14">
      <c r="C14" s="39"/>
      <c r="D14" s="43" t="s">
        <v>21</v>
      </c>
      <c r="F14" s="154"/>
      <c r="G14" s="155"/>
      <c r="H14" s="4"/>
      <c r="I14" s="149"/>
      <c r="K14" s="40"/>
      <c r="M14" s="223" t="s">
        <v>733</v>
      </c>
      <c r="N14" s="225" t="s">
        <v>779</v>
      </c>
    </row>
    <row r="15" spans="3:14" ht="14.7" thickBot="1">
      <c r="C15" s="12" t="s">
        <v>58</v>
      </c>
      <c r="D15" s="42" t="s">
        <v>11</v>
      </c>
      <c r="F15" s="153" t="s">
        <v>3</v>
      </c>
      <c r="G15" s="143" t="s">
        <v>3</v>
      </c>
      <c r="H15" s="4"/>
      <c r="I15" s="150" t="s">
        <v>3</v>
      </c>
      <c r="K15" s="96"/>
      <c r="M15" s="223" t="s">
        <v>734</v>
      </c>
      <c r="N15" s="226" t="s">
        <v>780</v>
      </c>
    </row>
    <row r="16" spans="3:14">
      <c r="C16" s="39"/>
      <c r="D16" s="43" t="s">
        <v>22</v>
      </c>
      <c r="F16" s="154"/>
      <c r="G16" s="155"/>
      <c r="H16" s="4"/>
      <c r="I16" s="149"/>
      <c r="K16" s="40"/>
    </row>
    <row r="17" spans="3:11">
      <c r="C17" s="12" t="s">
        <v>64</v>
      </c>
      <c r="D17" s="42" t="s">
        <v>44</v>
      </c>
      <c r="F17" s="153" t="s">
        <v>3</v>
      </c>
      <c r="G17" s="144" t="s">
        <v>720</v>
      </c>
      <c r="H17" s="4"/>
      <c r="I17" s="150" t="s">
        <v>3</v>
      </c>
      <c r="K17" s="96"/>
    </row>
    <row r="18" spans="3:11">
      <c r="C18" s="12" t="s">
        <v>65</v>
      </c>
      <c r="D18" s="42" t="s">
        <v>45</v>
      </c>
      <c r="F18" s="153" t="s">
        <v>3</v>
      </c>
      <c r="G18" s="144" t="s">
        <v>720</v>
      </c>
      <c r="H18" s="4"/>
      <c r="I18" s="150" t="s">
        <v>3</v>
      </c>
      <c r="K18" s="96"/>
    </row>
    <row r="19" spans="3:11">
      <c r="C19" s="12" t="s">
        <v>59</v>
      </c>
      <c r="D19" s="42" t="s">
        <v>12</v>
      </c>
      <c r="F19" s="153" t="s">
        <v>3</v>
      </c>
      <c r="G19" s="143" t="s">
        <v>3</v>
      </c>
      <c r="H19" s="4"/>
      <c r="I19" s="150" t="s">
        <v>3</v>
      </c>
      <c r="K19" s="96"/>
    </row>
    <row r="20" spans="3:11">
      <c r="C20" s="12" t="s">
        <v>60</v>
      </c>
      <c r="D20" s="42" t="s">
        <v>13</v>
      </c>
      <c r="F20" s="153" t="s">
        <v>3</v>
      </c>
      <c r="G20" s="143" t="s">
        <v>3</v>
      </c>
      <c r="H20" s="4"/>
      <c r="I20" s="150" t="s">
        <v>3</v>
      </c>
      <c r="K20" s="96"/>
    </row>
    <row r="21" spans="3:11">
      <c r="C21" s="39"/>
      <c r="D21" s="43" t="s">
        <v>8</v>
      </c>
      <c r="F21" s="154"/>
      <c r="G21" s="155"/>
      <c r="H21" s="4"/>
      <c r="I21" s="149"/>
      <c r="K21" s="40"/>
    </row>
    <row r="22" spans="3:11">
      <c r="C22" s="12" t="s">
        <v>61</v>
      </c>
      <c r="D22" s="42" t="s">
        <v>9</v>
      </c>
      <c r="F22" s="153" t="s">
        <v>3</v>
      </c>
      <c r="G22" s="143" t="s">
        <v>3</v>
      </c>
      <c r="H22" s="4"/>
      <c r="I22" s="150" t="s">
        <v>3</v>
      </c>
      <c r="K22" s="96"/>
    </row>
    <row r="23" spans="3:11">
      <c r="C23" s="39"/>
      <c r="D23" s="43" t="s">
        <v>18</v>
      </c>
      <c r="F23" s="154"/>
      <c r="G23" s="155"/>
      <c r="H23" s="4"/>
      <c r="I23" s="149"/>
      <c r="K23" s="40"/>
    </row>
    <row r="24" spans="3:11">
      <c r="C24" s="12" t="s">
        <v>62</v>
      </c>
      <c r="D24" s="42" t="s">
        <v>23</v>
      </c>
      <c r="F24" s="153" t="s">
        <v>3</v>
      </c>
      <c r="G24" s="143" t="s">
        <v>3</v>
      </c>
      <c r="H24" s="4"/>
      <c r="I24" s="150" t="s">
        <v>3</v>
      </c>
      <c r="K24" s="96"/>
    </row>
    <row r="25" spans="3:11">
      <c r="C25" s="39"/>
      <c r="D25" s="43" t="s">
        <v>10</v>
      </c>
      <c r="F25" s="154"/>
      <c r="G25" s="155"/>
      <c r="H25" s="4"/>
      <c r="I25" s="149"/>
      <c r="K25" s="40"/>
    </row>
    <row r="26" spans="3:11" ht="14.7" thickBot="1">
      <c r="C26" s="13" t="s">
        <v>63</v>
      </c>
      <c r="D26" s="44" t="s">
        <v>39</v>
      </c>
      <c r="F26" s="156" t="s">
        <v>3</v>
      </c>
      <c r="G26" s="157" t="s">
        <v>3</v>
      </c>
      <c r="H26" s="4"/>
      <c r="I26" s="158" t="s">
        <v>3</v>
      </c>
      <c r="K26" s="97"/>
    </row>
    <row r="27" spans="3:11" s="7" customFormat="1" ht="14.7" thickBot="1"/>
  </sheetData>
  <sheetProtection sheet="1" formatCells="0"/>
  <mergeCells count="5">
    <mergeCell ref="C5:C6"/>
    <mergeCell ref="F5:G5"/>
    <mergeCell ref="D5:D6"/>
    <mergeCell ref="K5:K6"/>
    <mergeCell ref="I5:I6"/>
  </mergeCells>
  <dataValidations count="2">
    <dataValidation type="list" allowBlank="1" showInputMessage="1" showErrorMessage="1" sqref="I24 I15 I17:I20 I9:I10 I12:I13 I22 I26" xr:uid="{8C2BDC65-1839-4B4E-8A37-2E3AD2558A59}">
      <formula1>"…,Yes,No,Partially/Mixed/Other"</formula1>
    </dataValidation>
    <dataValidation type="list" allowBlank="1" showInputMessage="1" showErrorMessage="1" sqref="F15:G15 F9:F10 F22:G22 G19:G20 F17:F20 F26:G26 F24:G24 F12:G13" xr:uid="{097941F7-E617-4E9D-9256-E7030ACEBB8A}">
      <formula1>$M$8:$M$15</formula1>
    </dataValidation>
  </dataValidations>
  <pageMargins left="0.7" right="0.7" top="0.75" bottom="0.75" header="0.3" footer="0.3"/>
  <pageSetup scale="65" fitToHeight="2" orientation="landscape" horizontalDpi="200" verticalDpi="200" r:id="rId1"/>
  <rowBreaks count="1" manualBreakCount="1">
    <brk id="27" max="2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87DAA-87D9-47AE-83BD-771AD85CC2C9}">
  <dimension ref="C1:N32"/>
  <sheetViews>
    <sheetView zoomScale="75" zoomScaleNormal="75" workbookViewId="0">
      <pane ySplit="3" topLeftCell="A4" activePane="bottomLeft" state="frozen"/>
      <selection pane="bottomLeft" activeCell="E6" sqref="E6"/>
    </sheetView>
  </sheetViews>
  <sheetFormatPr defaultColWidth="9.15625" defaultRowHeight="14.4"/>
  <cols>
    <col min="1" max="2" width="3.47265625" customWidth="1"/>
    <col min="4" max="4" width="59.83984375" customWidth="1"/>
    <col min="5" max="5" width="43.47265625" customWidth="1"/>
    <col min="9" max="14" width="9.15625" hidden="1" customWidth="1"/>
  </cols>
  <sheetData>
    <row r="1" spans="3:14" s="2" customFormat="1"/>
    <row r="2" spans="3:14" s="2" customFormat="1" ht="18.3">
      <c r="C2" s="21"/>
      <c r="D2" s="21" t="s">
        <v>67</v>
      </c>
    </row>
    <row r="3" spans="3:14" s="22" customFormat="1" ht="15" customHeight="1" thickBot="1"/>
    <row r="5" spans="3:14">
      <c r="C5" s="1" t="s">
        <v>46</v>
      </c>
      <c r="D5" s="1" t="s">
        <v>87</v>
      </c>
    </row>
    <row r="6" spans="3:14">
      <c r="C6" t="s">
        <v>47</v>
      </c>
      <c r="D6" t="s">
        <v>701</v>
      </c>
      <c r="E6" s="159" t="s">
        <v>849</v>
      </c>
    </row>
    <row r="7" spans="3:14">
      <c r="C7" t="s">
        <v>68</v>
      </c>
      <c r="D7" t="s">
        <v>702</v>
      </c>
      <c r="E7" s="159" t="s">
        <v>850</v>
      </c>
    </row>
    <row r="8" spans="3:14">
      <c r="C8" t="s">
        <v>48</v>
      </c>
      <c r="D8" t="s">
        <v>69</v>
      </c>
      <c r="E8" s="159" t="s">
        <v>848</v>
      </c>
    </row>
    <row r="9" spans="3:14">
      <c r="I9" s="2"/>
      <c r="J9" s="2"/>
      <c r="K9" s="2"/>
      <c r="L9" s="2"/>
      <c r="M9" s="2"/>
      <c r="N9" s="2"/>
    </row>
    <row r="10" spans="3:14">
      <c r="C10" s="1" t="s">
        <v>85</v>
      </c>
      <c r="D10" s="1" t="s">
        <v>86</v>
      </c>
      <c r="I10" s="2"/>
      <c r="J10" s="2"/>
      <c r="K10" s="2"/>
      <c r="L10" s="2"/>
      <c r="M10" s="2"/>
      <c r="N10" s="2"/>
    </row>
    <row r="11" spans="3:14">
      <c r="C11" s="1"/>
      <c r="I11" s="2"/>
      <c r="J11" s="2"/>
      <c r="K11" s="2"/>
      <c r="L11" s="2"/>
      <c r="M11" s="2"/>
      <c r="N11" s="2"/>
    </row>
    <row r="12" spans="3:14">
      <c r="C12" s="1" t="s">
        <v>80</v>
      </c>
      <c r="D12" s="253" t="s">
        <v>792</v>
      </c>
      <c r="E12" s="253"/>
    </row>
    <row r="13" spans="3:14" ht="135.30000000000001" customHeight="1">
      <c r="D13" s="254" t="s">
        <v>841</v>
      </c>
      <c r="E13" s="254"/>
    </row>
    <row r="14" spans="3:14">
      <c r="D14" s="54"/>
      <c r="E14" s="30"/>
    </row>
    <row r="15" spans="3:14">
      <c r="C15" s="1" t="s">
        <v>81</v>
      </c>
      <c r="D15" s="255" t="s">
        <v>124</v>
      </c>
      <c r="E15" s="255"/>
    </row>
    <row r="16" spans="3:14" ht="138" customHeight="1">
      <c r="D16" s="254" t="s">
        <v>853</v>
      </c>
      <c r="E16" s="254"/>
    </row>
    <row r="17" spans="3:5">
      <c r="D17" s="54"/>
      <c r="E17" s="30"/>
    </row>
    <row r="18" spans="3:5">
      <c r="C18" s="1" t="s">
        <v>82</v>
      </c>
      <c r="D18" s="255" t="s">
        <v>84</v>
      </c>
      <c r="E18" s="255"/>
    </row>
    <row r="19" spans="3:5" ht="141" customHeight="1">
      <c r="D19" s="254" t="s">
        <v>842</v>
      </c>
      <c r="E19" s="254"/>
    </row>
    <row r="20" spans="3:5">
      <c r="D20" s="54"/>
      <c r="E20" s="30"/>
    </row>
    <row r="21" spans="3:5">
      <c r="C21" s="1" t="s">
        <v>83</v>
      </c>
      <c r="D21" s="255" t="s">
        <v>707</v>
      </c>
      <c r="E21" s="255"/>
    </row>
    <row r="22" spans="3:5" ht="165" customHeight="1">
      <c r="D22" s="254" t="s">
        <v>843</v>
      </c>
      <c r="E22" s="254"/>
    </row>
    <row r="23" spans="3:5" ht="15" customHeight="1">
      <c r="D23" s="54"/>
      <c r="E23" s="30"/>
    </row>
    <row r="24" spans="3:5" ht="15" customHeight="1">
      <c r="C24" s="1" t="s">
        <v>706</v>
      </c>
      <c r="D24" s="255" t="s">
        <v>758</v>
      </c>
      <c r="E24" s="255"/>
    </row>
    <row r="25" spans="3:5" ht="13.5" customHeight="1">
      <c r="D25" s="256" t="s">
        <v>846</v>
      </c>
      <c r="E25" s="254"/>
    </row>
    <row r="26" spans="3:5" ht="13.5" customHeight="1">
      <c r="D26" s="256" t="s">
        <v>845</v>
      </c>
      <c r="E26" s="254"/>
    </row>
    <row r="27" spans="3:5" ht="13.5" customHeight="1">
      <c r="D27" s="254" t="s">
        <v>844</v>
      </c>
      <c r="E27" s="254"/>
    </row>
    <row r="28" spans="3:5" ht="13.5" customHeight="1">
      <c r="D28" s="254" t="s">
        <v>847</v>
      </c>
      <c r="E28" s="254"/>
    </row>
    <row r="29" spans="3:5" ht="13.5" customHeight="1">
      <c r="D29" s="257" t="s">
        <v>851</v>
      </c>
      <c r="E29" s="257"/>
    </row>
    <row r="30" spans="3:5" ht="13.5" customHeight="1">
      <c r="D30" s="254"/>
      <c r="E30" s="254"/>
    </row>
    <row r="31" spans="3:5" ht="15" customHeight="1">
      <c r="D31" s="54"/>
      <c r="E31" s="30"/>
    </row>
    <row r="32" spans="3:5" s="3" customFormat="1"/>
  </sheetData>
  <sheetProtection formatCells="0"/>
  <mergeCells count="15">
    <mergeCell ref="D26:E26"/>
    <mergeCell ref="D27:E27"/>
    <mergeCell ref="D28:E28"/>
    <mergeCell ref="D29:E29"/>
    <mergeCell ref="D30:E30"/>
    <mergeCell ref="D24:E24"/>
    <mergeCell ref="D21:E21"/>
    <mergeCell ref="D18:E18"/>
    <mergeCell ref="D15:E15"/>
    <mergeCell ref="D25:E25"/>
    <mergeCell ref="D12:E12"/>
    <mergeCell ref="D13:E13"/>
    <mergeCell ref="D16:E16"/>
    <mergeCell ref="D19:E19"/>
    <mergeCell ref="D22:E22"/>
  </mergeCells>
  <dataValidations disablePrompts="1" count="1">
    <dataValidation type="list" allowBlank="1" showInputMessage="1" showErrorMessage="1" sqref="E14 E17 E20 E23 E31:E32" xr:uid="{88507343-9DA2-46F0-97EF-15395E17E4A1}">
      <formula1>$I14:$L14</formula1>
    </dataValidation>
  </dataValidations>
  <hyperlinks>
    <hyperlink ref="D26" r:id="rId1" xr:uid="{E1E1325F-A65F-45A1-B244-29EDD28371B3}"/>
    <hyperlink ref="D25" r:id="rId2" xr:uid="{2453E5BC-097E-4FB5-8A8F-79FEE4DB1219}"/>
  </hyperlinks>
  <pageMargins left="0.7" right="0.7" top="0.75" bottom="0.75" header="0.3" footer="0.3"/>
  <pageSetup scale="64" fitToHeight="2" orientation="portrait" horizontalDpi="200" verticalDpi="200" r:id="rId3"/>
  <rowBreaks count="1" manualBreakCount="1">
    <brk id="9" max="16383"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6E96D-940E-4952-9740-729597CA230A}">
  <dimension ref="A2:H78"/>
  <sheetViews>
    <sheetView zoomScale="75" zoomScaleNormal="75" workbookViewId="0">
      <selection activeCell="C2" sqref="C2"/>
    </sheetView>
  </sheetViews>
  <sheetFormatPr defaultColWidth="8.83984375" defaultRowHeight="14.4"/>
  <cols>
    <col min="1" max="2" width="4.15625" style="2" customWidth="1"/>
    <col min="3" max="3" width="34.68359375" customWidth="1"/>
    <col min="4" max="9" width="13.68359375" customWidth="1"/>
  </cols>
  <sheetData>
    <row r="2" spans="2:4">
      <c r="C2" s="1" t="str">
        <f>"IGP Country Notes for "&amp;'IGP1 Structure'!E7&amp;" ,"&amp;'IGP1 Structure'!E8</f>
        <v>IGP Country Notes for Papua New Guinea (PNG) ,2026</v>
      </c>
    </row>
    <row r="3" spans="2:4">
      <c r="C3" t="str">
        <f>"These Country Notes for this LoGICA Intergovernmental Profile (IGP) describe the structure and nature of local governance institutions for "&amp;'IGP1 Structure'!E204&amp;" for the year "&amp;'IGP1 Structure'!E8&amp;"."</f>
        <v>These Country Notes for this LoGICA Intergovernmental Profile (IGP) describe the structure and nature of local governance institutions for Papua New Guinea for the year 2026.</v>
      </c>
    </row>
    <row r="4" spans="2:4">
      <c r="C4" t="str">
        <f>IF(COUNTIF('IGP3 Functions'!$F$9:$G$26,"…")&lt;10,"The IGP also assessed the de facto functional assignments for "&amp;'IGP1 Structure'!E204&amp;".","The IGP did not assess the de facto functional assignments for "&amp;'IGP1 Structure'!E204&amp;".")</f>
        <v>The IGP did not assess the de facto functional assignments for Papua New Guinea.</v>
      </c>
    </row>
    <row r="5" spans="2:4">
      <c r="C5" t="str">
        <f>"This IGP was prepared by "&amp;'IGP Info'!E6&amp;"."</f>
        <v>This IGP was prepared by Nick Travis.</v>
      </c>
    </row>
    <row r="6" spans="2:4">
      <c r="B6" s="2" t="str">
        <f>IF('IGP1 Structure'!D9="","XX","&gt;")</f>
        <v>&gt;</v>
      </c>
      <c r="C6" s="208" t="str">
        <f>IF(B6="&gt;","The total population of "&amp;'IGP1 Structure'!E204&amp;" is "&amp;FIXED('IGP1 Structure'!E9,0,FALSE)&amp;" residents.","The total population of "&amp;'IGP1 Structure'!E204&amp;" is not reported in the profile.")</f>
        <v>The total population of Papua New Guinea is 10,185,363 residents.</v>
      </c>
    </row>
    <row r="7" spans="2:4">
      <c r="B7" s="2" t="str">
        <f>IF('IGP1 Structure'!L6&amp;'IGP1 Structure'!L7&amp;'IGP1 Structure'!L8&amp;'IGP1 Structure'!L9="","XX","&gt;")</f>
        <v>&gt;</v>
      </c>
      <c r="C7" t="str">
        <f>IF(B7="&gt;",'IGP1 Structure'!L6&amp;'IGP1 Structure'!L7&amp;'IGP1 Structure'!L8&amp;'IGP1 Structure'!L9,"")</f>
        <v>2024 Census (see: https://www.nso.gov.pg/statistics/population)</v>
      </c>
    </row>
    <row r="9" spans="2:4">
      <c r="C9" s="1" t="s">
        <v>787</v>
      </c>
    </row>
    <row r="10" spans="2:4">
      <c r="C10" t="str">
        <f>"The main legal/policy context for decentralization, subnational governance and intergovernmental relations in "&amp;'IGP1 Structure'!E204&amp;" is provided by:"</f>
        <v>The main legal/policy context for decentralization, subnational governance and intergovernmental relations in Papua New Guinea is provided by:</v>
      </c>
      <c r="D10" s="1"/>
    </row>
    <row r="11" spans="2:4">
      <c r="B11" s="2" t="str">
        <f>IF('IGP1 Structure'!D12="","XX","&gt;")</f>
        <v>&gt;</v>
      </c>
      <c r="C11" t="str">
        <f>IF(B11="&gt;",'IGP1 Structure'!D12&amp;" ("&amp;'IGP1 Structure'!F12&amp;")","")</f>
        <v>Organic Law on Provincial Governments and Local Level Governments (1995)</v>
      </c>
    </row>
    <row r="12" spans="2:4">
      <c r="B12" s="2" t="str">
        <f>IF('IGP1 Structure'!D13="","XX","&gt;")</f>
        <v>&gt;</v>
      </c>
      <c r="C12" t="str">
        <f>IF(B12="&gt;",'IGP1 Structure'!D13&amp;" ("&amp;'IGP1 Structure'!F13&amp;")","")</f>
        <v>Intergovernmental Relations (Functions and Funding) Act (2009)</v>
      </c>
    </row>
    <row r="13" spans="2:4">
      <c r="B13" s="2" t="str">
        <f>IF('IGP1 Structure'!D14="","XX","&gt;")</f>
        <v>&gt;</v>
      </c>
      <c r="C13" t="str">
        <f>IF(B13="&gt;",'IGP1 Structure'!D14&amp;" ("&amp;'IGP1 Structure'!F14&amp;")","")</f>
        <v>District Development Authority Act  (2014)</v>
      </c>
    </row>
    <row r="14" spans="2:4">
      <c r="B14" s="2" t="str">
        <f>IF('IGP1 Structure'!D15="","XX","&gt;")</f>
        <v>XX</v>
      </c>
      <c r="C14" t="str">
        <f>IF(B14="&gt;",'IGP1 Structure'!D15&amp;" ("&amp;'IGP1 Structure'!F15&amp;")","")</f>
        <v/>
      </c>
    </row>
    <row r="15" spans="2:4">
      <c r="B15" s="2" t="str">
        <f>IF('IGP1 Structure'!L11&amp;'IGP1 Structure'!L12&amp;'IGP1 Structure'!L13&amp;'IGP1 Structure'!L14&amp;'IGP1 Structure'!L15="","XX","&gt;")</f>
        <v>XX</v>
      </c>
      <c r="C15" t="str">
        <f>IF(B15="&gt;",'IGP1 Structure'!L11&amp;'IGP1 Structure'!L12&amp;'IGP1 Structure'!L13&amp;'IGP1 Structure'!L14&amp;'IGP1 Structure'!L15,"")</f>
        <v/>
      </c>
    </row>
    <row r="17" spans="2:3">
      <c r="C17" t="s">
        <v>785</v>
      </c>
    </row>
    <row r="18" spans="2:3" ht="14.5" customHeight="1"/>
    <row r="19" spans="2:3">
      <c r="C19" s="1" t="s">
        <v>708</v>
      </c>
    </row>
    <row r="20" spans="2:3">
      <c r="C20" t="str">
        <f>"The Intergovernmental Profile considers "&amp;'IGP1 Structure'!Q26&amp;" different levels, tiers or types of subnational governance institutions, including:"</f>
        <v>The Intergovernmental Profile considers 3 different levels, tiers or types of subnational governance institutions, including:</v>
      </c>
    </row>
    <row r="21" spans="2:3">
      <c r="B21" s="2" t="str">
        <f>IF('IGP1 Structure'!Q22="YES","&gt;","XX")</f>
        <v>&gt;</v>
      </c>
      <c r="C21" t="str">
        <f>IF('IGP1 Structure'!Q22="YES",'IGP1 Structure'!S22&amp;", which are a "&amp;VLOOKUP('IGP1 Structure'!$R22,'IGP1 Structure'!$N$21:$P$26,3,FALSE)&amp;". "&amp;'IGP1 Structure'!L21,"")</f>
        <v xml:space="preserve">Provinces (20); AGB (1) &amp; NCD (1), which are a main level/tier/type of regional governance institutions. </v>
      </c>
    </row>
    <row r="22" spans="2:3">
      <c r="B22" s="2" t="str">
        <f>IF('IGP1 Structure'!Q23="YES","&gt;","XX")</f>
        <v>&gt;</v>
      </c>
      <c r="C22" t="str">
        <f>IF('IGP1 Structure'!Q23="YES",'IGP1 Structure'!S23&amp;", which are a "&amp;VLOOKUP('IGP1 Structure'!$R23,'IGP1 Structure'!$N$21:$P$26,3,FALSE)&amp;". "&amp;'IGP1 Structure'!L22,"")</f>
        <v>Districts, which are a main level/tier/type of local governance institutions. Bougainville and the National Capital District are governed by different laws.</v>
      </c>
    </row>
    <row r="23" spans="2:3">
      <c r="B23" s="2" t="str">
        <f>IF('IGP1 Structure'!Q24="YES","&gt;","XX")</f>
        <v>&gt;</v>
      </c>
      <c r="C23" t="str">
        <f>IF('IGP1 Structure'!Q24="YES",'IGP1 Structure'!S24&amp;", which are a "&amp;VLOOKUP('IGP1 Structure'!$R24,'IGP1 Structure'!$N$21:$P$26,3,FALSE)&amp;". "&amp;'IGP1 Structure'!L23,"")</f>
        <v xml:space="preserve">Local Level / Community Governments, which are a level/tier/type of lower-level local governance institutions. </v>
      </c>
    </row>
    <row r="24" spans="2:3">
      <c r="B24" s="2" t="str">
        <f>IF('IGP1 Structure'!Q25="YES","&gt;","XX")</f>
        <v>XX</v>
      </c>
      <c r="C24" t="str">
        <f>IF('IGP1 Structure'!Q25="YES",'IGP1 Structure'!S25&amp;", which are a "&amp;VLOOKUP('IGP1 Structure'!$R25,'IGP1 Structure'!$N$21:$P$26,3,FALSE)&amp;". "&amp;'IGP1 Structure'!L24,"")</f>
        <v/>
      </c>
    </row>
    <row r="25" spans="2:3">
      <c r="B25" s="2" t="str">
        <f>IF('IGP1 Structure'!L21&amp;'IGP1 Structure'!L22&amp;'IGP1 Structure'!L23&amp;'IGP1 Structure'!L24&amp;'IGP1 Structure'!L25="","XX","&gt;")</f>
        <v>&gt;</v>
      </c>
      <c r="C25" t="str">
        <f>IF(B25="&gt;",'IGP1 Structure'!L21&amp;""&amp;'IGP1 Structure'!L22&amp;""&amp;'IGP1 Structure'!L23&amp;""&amp;'IGP1 Structure'!L24&amp;""&amp;'IGP1 Structure'!L25,"")</f>
        <v>Bougainville and the National Capital District are governed by different laws.The 20 Provinces contain 371 LLGs (source: https://www.treasury.gov.pg/wp-content/uploads/2025/11/eVolume-1-2026-.pdf), reported numbers fluctuate slightly. Bougainville previously had 12 LLGs but have been replaced by 47 Community Governments. The National Capital District does not have LLGs. See: https://devpolicy.org/shining-a-light-on-local-level-government-in-png-20250612/</v>
      </c>
    </row>
    <row r="27" spans="2:3">
      <c r="C27" s="1" t="s">
        <v>771</v>
      </c>
    </row>
    <row r="28" spans="2:3">
      <c r="C28" t="s">
        <v>778</v>
      </c>
    </row>
    <row r="29" spans="2:3">
      <c r="B29" s="2" t="str">
        <f>B21</f>
        <v>&gt;</v>
      </c>
      <c r="C29" t="str">
        <f>IF(B29="&gt;","Based on the LoGICA typology, "&amp;'IGP1 Structure'!$E$22&amp;" are classified as "&amp;'IGP2 Governance'!$E$73,"")</f>
        <v>Based on the LoGICA typology, Provinces (20); AGB (1) &amp; NCD (1) are classified as hybrid local governance institutions, with features of both devolution and deconcentration.</v>
      </c>
    </row>
    <row r="30" spans="2:3">
      <c r="B30" s="2" t="str">
        <f>B22</f>
        <v>&gt;</v>
      </c>
      <c r="C30" t="str">
        <f>IF(B30="&gt;","Based on the LoGICA typology, "&amp;'IGP1 Structure'!$E$23&amp;" are classified as "&amp;'IGP2 Governance'!$F$73,"")</f>
        <v>Based on the LoGICA typology, Districts are classified as non-devolved subnational govenance institutions. (with elected council)</v>
      </c>
    </row>
    <row r="31" spans="2:3">
      <c r="B31" s="2" t="str">
        <f>B23</f>
        <v>&gt;</v>
      </c>
      <c r="C31" t="str">
        <f>IF(B31="&gt;","Based on the LoGICA typology, "&amp;'IGP1 Structure'!$E$24&amp;" are classified as "&amp;'IGP2 Governance'!$G$73,"")</f>
        <v>Based on the LoGICA typology, Local Level / Community Governments are classified as non-devolved subnational govenance institutions. (with elected council)</v>
      </c>
    </row>
    <row r="32" spans="2:3">
      <c r="B32" s="2" t="str">
        <f>B24</f>
        <v>XX</v>
      </c>
      <c r="C32" t="str">
        <f>IF(B32="&gt;","Based on the LoGICA typology, "&amp;'IGP1 Structure'!$E$25&amp;" are classified as "&amp;'IGP2 Governance'!$H$73,"")</f>
        <v/>
      </c>
    </row>
    <row r="34" spans="2:8">
      <c r="B34" s="2" t="str">
        <f>IF('IGP1 Structure'!$Q$22="YES","&gt;","XX")</f>
        <v>&gt;</v>
      </c>
      <c r="C34" s="1" t="str">
        <f>"Nature of Subnational Governance Institutions: "&amp;'IGP2 Governance'!E5</f>
        <v>Nature of Subnational Governance Institutions: Provinces (20); AGB (1) &amp; NCD (1)</v>
      </c>
    </row>
    <row r="35" spans="2:8">
      <c r="B35" s="2" t="str">
        <f>IF('IGP1 Structure'!$Q$22="YES","&gt;","XX")</f>
        <v>&gt;</v>
      </c>
      <c r="C35" t="str">
        <f>IF($B35="&gt;",'IGP2 Governance'!$J$66&amp;'IGP2 Governance'!$J$71,"")</f>
        <v>Provinces (20); AGB (1) &amp; NCD (1) meet all the institutional/functional conditions of devolved subnational governments, albeit with limited powers/functions.</v>
      </c>
    </row>
    <row r="36" spans="2:8">
      <c r="B36" s="2" t="str">
        <f>IF('IGP1 Structure'!$Q$22="YES","&gt;","XX")</f>
        <v>&gt;</v>
      </c>
      <c r="C36" t="str">
        <f>IF($B36="&gt;",'IGP2 Governance'!$J$67&amp;'IGP2 Governance'!$J$72,"")</f>
        <v>Provinces (20); AGB (1) &amp; NCD (1) do not meet the political conditions of devolved subnational governments (although preconditions are met).In the form of an elected Governor (other members of provincial assemblies are district MPs with a national mandate).Provincial Governors exercise meaningful political decision-making authority within their assigned sphere, including policy, planning, budgeting and provincial law-making. However, provincial political autonomy is materially constrained by national-level political influence embedded in Provincial Assemblies: District MPs derive their mandates from National Parliament elections, but also sit as voting members of Provincial Assemblies. This gives national legislators direct influence over provincial decisions. In practice, District MPs also control parallel resource channels through DDAs and DSIPs, which can compete with province-wide priorities and weaken the Governor’s authority to coordinate provincial development. Furthermore, section 141 of the Organic Law requires national ministerial approval for provincial laws to take effect, creating a formal higher-level constraint on provincial legislative autonomy.Bougainville: Yes</v>
      </c>
    </row>
    <row r="37" spans="2:8">
      <c r="B37" s="2" t="str">
        <f>IF('IGP1 Structure'!$Q$22="YES","&gt;","XX")</f>
        <v>&gt;</v>
      </c>
      <c r="C37" t="str">
        <f>IF($B37="&gt;",'IGP2 Governance'!$J$68&amp;'IGP2 Governance'!$J$73,"")</f>
        <v>Provinces (20); AGB (1) &amp; NCD (1) do not meet the administrative conditions of devolved subnational governments (although preconditions are met).The Provincial Administrator (PA) is is a part of the national public service and assigned to the Province to manage provincial administration. The resources used to pay the salary of the PA id derives from a nationally funded staffing grant (IGFT) which forms part of the provincial resource envelope and flows through the provincial treasury.Following recent legal reforms (Amendment No. 15 to the Organic Law on Provincial and Local Level Government, effective February 2026), the authority to appoint provincial administrators shifted from the National Executive Council (NEC) directly to provincial governments, with the PEC selecting a candidate from a shortlist of three names provided by the Public Services Commission (PSC). Previously, the PA (CEO) was hired centrally (by the Department of Personnel Management) . DoPM retains powers in selection, promotion and termination. Many PAs (and their appointment process) appear politicized. Most sectoral leads are "deconcentrated" officials with only a "dotted line" to the CEO.Provincial staff are often/usually national public servants assigned/mapped to the province and subject to national rules.Dual subordination: the PA is responsible for overseeing all provincial level officers and staff, but in practice the majority are deconcentrated/seconded national officers and staff performing national-government and provincial/LLG functions, with a strong de facto reporting line to national departments which retain roles in policy formulation, standards and delivery.Bougainville: Yes (AGB has its own public service separate from the national public service and can appoint/manage their own officers and staff under their own administrative structure)</v>
      </c>
    </row>
    <row r="38" spans="2:8">
      <c r="B38" s="2" t="str">
        <f>IF('IGP1 Structure'!$Q$22="YES","&gt;","XX")</f>
        <v>&gt;</v>
      </c>
      <c r="C38" t="str">
        <f>IF($B38="&gt;",'IGP2 Governance'!$J$69&amp;'IGP2 Governance'!$J$74,"")</f>
        <v>Provinces (20); AGB (1) &amp; NCD (1) do not meet the fiscal/budgetary conditions of devolved subnational governments (although preconditions are met).E.g. Provinces case raise OSRProvinces &amp; NCD: Provincial governments prepare and approve their own budgets, but the adopted provincial appropriation is subsequently subject to national Treasury/Finance Minister review and approval, and this approval is actually exercised in practice.See for details: https://www.finance.gov.pg/wp-content/uploads/2026/04/FMM-02-10-Sub-National-Financial-Arrangements.pdfBougainville: Yes (the AGB approves its own budget without a requirement for approval by the national level)Bougainville: Yes (while the AGB is heavily dependent on the National Government to finance its budget (approx. 90% is financed by IGFTs) a substantial portion of this financing is in the form of unconditional grants)</v>
      </c>
    </row>
    <row r="39" spans="2:8">
      <c r="B39" s="2" t="str">
        <f>IF('IGP1 Structure'!$Q$22="YES","&gt;","XX")</f>
        <v>&gt;</v>
      </c>
      <c r="C39" t="str">
        <f>IF(B39="&gt;",$C$29,"")</f>
        <v>Based on the LoGICA typology, Provinces (20); AGB (1) &amp; NCD (1) are classified as hybrid local governance institutions, with features of both devolution and deconcentration.</v>
      </c>
    </row>
    <row r="41" spans="2:8">
      <c r="B41" s="2" t="str">
        <f>IF('IGP1 Structure'!$Q$23="YES","&gt;","XX")</f>
        <v>&gt;</v>
      </c>
      <c r="C41" s="1" t="str">
        <f>"Nature of Subnational Governance Institutions: "&amp;'IGP2 Governance'!F5</f>
        <v>Nature of Subnational Governance Institutions: Districts</v>
      </c>
    </row>
    <row r="42" spans="2:8">
      <c r="B42" s="2" t="str">
        <f>IF('IGP1 Structure'!$Q$23="YES","&gt;","XX")</f>
        <v>&gt;</v>
      </c>
      <c r="C42" t="str">
        <f>IF($B42="&gt;",'IGP2 Governance'!$K$66&amp;'IGP2 Governance'!$K$71,"")</f>
        <v>Districts do not meet the institutional/functional preconditions of devolved subnational governments.Districts are not permitted to pass legislation or raise revenue.</v>
      </c>
    </row>
    <row r="43" spans="2:8">
      <c r="B43" s="2" t="str">
        <f>IF('IGP1 Structure'!$Q$23="YES","&gt;","XX")</f>
        <v>&gt;</v>
      </c>
      <c r="C43" t="str">
        <f>IF($B43="&gt;",'IGP2 Governance'!$K$67&amp;'IGP2 Governance'!$K$72,"")</f>
        <v>Districts do not meet the political preconditions of devolved subnational governments.Although directly elected by voters in the district/open electorate and deeply involved in district development, the MP's institutional role is as a member of the National Parliament, not as the political leader of a district government.</v>
      </c>
    </row>
    <row r="44" spans="2:8">
      <c r="B44" s="2" t="str">
        <f>IF('IGP1 Structure'!$Q$23="YES","&gt;","XX")</f>
        <v>&gt;</v>
      </c>
      <c r="C44" t="str">
        <f>IF($B44="&gt;",'IGP2 Governance'!$K$68&amp;'IGP2 Governance'!$K$73,"")</f>
        <v>Districts do not meet the administrative preconditions of devolved subnational governments.The DA salary is included in the Provincial budgetDistrict CEOs are hired centrally (by the DoPM).District CEOs report to both the PA and the DDA Board.The DoPM has the power to hire and fire.</v>
      </c>
    </row>
    <row r="45" spans="2:8">
      <c r="B45" s="2" t="str">
        <f>IF('IGP1 Structure'!$Q$23="YES","&gt;","XX")</f>
        <v>&gt;</v>
      </c>
      <c r="C45" t="str">
        <f>IF($B45="&gt;",'IGP2 Governance'!$K$69&amp;'IGP2 Governance'!$K$74,"")</f>
        <v>Districts do not meet the fiscal/budgetary preconditions of devolved subnational governments.</v>
      </c>
    </row>
    <row r="46" spans="2:8">
      <c r="B46" s="2" t="str">
        <f>IF('IGP1 Structure'!$Q$23="YES","&gt;","XX")</f>
        <v>&gt;</v>
      </c>
      <c r="C46" t="str">
        <f>IF(B46="&gt;",$C$30,"")</f>
        <v>Based on the LoGICA typology, Districts are classified as non-devolved subnational govenance institutions. (with elected council)</v>
      </c>
    </row>
    <row r="47" spans="2:8">
      <c r="D47" s="98"/>
      <c r="E47" s="98"/>
      <c r="F47" s="98"/>
      <c r="G47" s="98"/>
      <c r="H47" s="98"/>
    </row>
    <row r="48" spans="2:8">
      <c r="B48" s="2" t="str">
        <f>IF('IGP1 Structure'!$Q$24="YES","&gt;","XX")</f>
        <v>&gt;</v>
      </c>
      <c r="C48" s="1" t="str">
        <f>"Nature of Subnational Governance Institutions: "&amp;'IGP2 Governance'!G5</f>
        <v>Nature of Subnational Governance Institutions: Local Level / Community Governments</v>
      </c>
      <c r="D48" s="98"/>
      <c r="E48" s="98"/>
      <c r="F48" s="98"/>
      <c r="G48" s="98"/>
      <c r="H48" s="98"/>
    </row>
    <row r="49" spans="2:8">
      <c r="B49" s="2" t="str">
        <f>IF('IGP1 Structure'!$Q$24="YES","&gt;","XX")</f>
        <v>&gt;</v>
      </c>
      <c r="C49" t="str">
        <f>IF($B49="&gt;",'IGP2 Governance'!$L$66&amp;'IGP2 Governance'!$L$71,"")</f>
        <v>Local Level / Community Governments do not meet the institutional/functional conditions of devolved subnational governments (although preconditions are met).Local Level Governments cannot pass legislation.</v>
      </c>
      <c r="D49" s="98"/>
      <c r="E49" s="98"/>
      <c r="F49" s="98"/>
      <c r="G49" s="98"/>
      <c r="H49" s="98"/>
    </row>
    <row r="50" spans="2:8">
      <c r="B50" s="2" t="str">
        <f>IF('IGP1 Structure'!$Q$24="YES","&gt;","XX")</f>
        <v>&gt;</v>
      </c>
      <c r="C50" t="str">
        <f>IF($B50="&gt;",'IGP2 Governance'!$L$67&amp;'IGP2 Governance'!$L$72,"")</f>
        <v>Local Level / Community Governments do not meet the political conditions of devolved subnational governments (although preconditions are met).Elected LLG political leadership (local council) exercises statutory law-making, planning and local-government functions.LLG political decisions operate within a system in which higher-level governments retain overwhelming authority over the legal, administrative and fiscal environment in which those decisions are made and implemented.LLG executive (Mayor/President) is indiretcly elected by ward councillors who have been elected directly.</v>
      </c>
      <c r="D50" s="98"/>
      <c r="E50" s="98"/>
      <c r="F50" s="98"/>
      <c r="G50" s="98"/>
      <c r="H50" s="98"/>
    </row>
    <row r="51" spans="2:8">
      <c r="B51" s="2" t="str">
        <f>IF('IGP1 Structure'!$Q$24="YES","&gt;","XX")</f>
        <v>&gt;</v>
      </c>
      <c r="C51" t="str">
        <f>IF($B51="&gt;",'IGP2 Governance'!$L$68&amp;'IGP2 Governance'!$L$73,"")</f>
        <v>Local Level / Community Governments do not meet the administrative preconditions of devolved subnational governments.In practice, LLGs have only one employed officer (the LLG Manager) appointed by the Province. Local government staff are formal members of the national public service.The District Administrator is legally the CEO of LLGs.Most staff (where they exist) are deconcentrated officials from the Province.LLGs do not have the power to hire and fire officers or staff.</v>
      </c>
      <c r="D51" s="98"/>
      <c r="E51" s="98"/>
      <c r="F51" s="98"/>
      <c r="G51" s="98"/>
      <c r="H51" s="98"/>
    </row>
    <row r="52" spans="2:8">
      <c r="B52" s="2" t="str">
        <f>IF('IGP1 Structure'!$Q$24="YES","&gt;","XX")</f>
        <v>&gt;</v>
      </c>
      <c r="C52" t="str">
        <f>IF($B52="&gt;",'IGP2 Governance'!$L$69&amp;'IGP2 Governance'!$L$74,"")</f>
        <v>Local Level / Community Governments do not meet the fiscal/budgetary conditions of devolved subnational governments (although preconditions are met).LLGs are legally empowered to collected OSR (e.g. business licenses) and have their own Public Account. In practice, outside urban LLGs, actual collection is limited.LLGs have an role in considering and adopting their budgets through the LLG Council (but this occurs after the District has determined budget priorities and approved the LLG budget for presentation to the LLG).Each LLG has its own Public Account consisting of a General Revenue Fund and Trust Fund. However, in practice, the Provincial/District Finance offices actually perform the accounting and transaction-processing function for LLGsMost LLGs are heavily/totally dependent on grant transfers received via Provinces. However, most LLG funding is de facto controlled and executed by the Province of District. Legally, Districts have the power to determine and control the budget allocation priorities for the Local-level Governments.</v>
      </c>
      <c r="D52" s="98"/>
      <c r="E52" s="98"/>
      <c r="F52" s="98"/>
      <c r="G52" s="98"/>
      <c r="H52" s="98"/>
    </row>
    <row r="53" spans="2:8">
      <c r="B53" s="2" t="str">
        <f>IF('IGP1 Structure'!$Q$24="YES","&gt;","XX")</f>
        <v>&gt;</v>
      </c>
      <c r="C53" t="str">
        <f>IF(B53="&gt;",$C$31,"")</f>
        <v>Based on the LoGICA typology, Local Level / Community Governments are classified as non-devolved subnational govenance institutions. (with elected council)</v>
      </c>
    </row>
    <row r="55" spans="2:8">
      <c r="B55" s="2" t="str">
        <f>IF('IGP1 Structure'!$Q$25="YES","&gt;","XX")</f>
        <v>XX</v>
      </c>
      <c r="C55" s="1" t="str">
        <f>"Nature of Subnational Governance Institutions: "&amp;'IGP2 Governance'!H5</f>
        <v>Nature of Subnational Governance Institutions: 0</v>
      </c>
    </row>
    <row r="56" spans="2:8">
      <c r="B56" s="2" t="str">
        <f>IF('IGP1 Structure'!$Q$25="YES","&gt;","XX")</f>
        <v>XX</v>
      </c>
      <c r="C56" t="str">
        <f>IF($B56="&gt;",'IGP2 Governance'!$M$66&amp;'IGP2 Governance'!$M$71,"")</f>
        <v/>
      </c>
    </row>
    <row r="57" spans="2:8">
      <c r="B57" s="2" t="str">
        <f>IF('IGP1 Structure'!$Q$25="YES","&gt;","XX")</f>
        <v>XX</v>
      </c>
      <c r="C57" t="str">
        <f>IF($B57="&gt;",'IGP2 Governance'!$M$67&amp;'IGP2 Governance'!$M$72,"")</f>
        <v/>
      </c>
    </row>
    <row r="58" spans="2:8">
      <c r="B58" s="2" t="str">
        <f>IF('IGP1 Structure'!$Q$25="YES","&gt;","XX")</f>
        <v>XX</v>
      </c>
      <c r="C58" t="str">
        <f>IF($B58="&gt;",'IGP2 Governance'!$M$68&amp;'IGP2 Governance'!$M$73,"")</f>
        <v/>
      </c>
    </row>
    <row r="59" spans="2:8">
      <c r="B59" s="2" t="str">
        <f>IF('IGP1 Structure'!$Q$25="YES","&gt;","XX")</f>
        <v>XX</v>
      </c>
      <c r="C59" t="str">
        <f>IF($B59="&gt;",'IGP2 Governance'!$M$69&amp;'IGP2 Governance'!$M$74,"")</f>
        <v/>
      </c>
    </row>
    <row r="60" spans="2:8">
      <c r="B60" s="2" t="str">
        <f>IF('IGP1 Structure'!$Q$25="YES","&gt;","XX")</f>
        <v>XX</v>
      </c>
      <c r="C60" t="str">
        <f>IF(B60="&gt;",$C$32,"")</f>
        <v/>
      </c>
    </row>
    <row r="62" spans="2:8">
      <c r="C62" s="1" t="s">
        <v>749</v>
      </c>
    </row>
    <row r="63" spans="2:8">
      <c r="C63" t="str">
        <f>C4</f>
        <v>The IGP did not assess the de facto functional assignments for Papua New Guinea.</v>
      </c>
    </row>
    <row r="64" spans="2:8">
      <c r="B64" s="2" t="str">
        <f>IF(COUNTIF('IGP3 Functions'!$F$9:$G$26,"…")&lt;10,"&gt;","XX")</f>
        <v>XX</v>
      </c>
      <c r="C64" t="str">
        <f>IF(B64="XX","",IF(COUNTIF('IGP3 Functions'!$F$9:$G$26,"…")=0,"A complete IGP functional assessment was performed based on 12 localized functions, resulting in the assignment of 20 points to different governance levels or institutions.","An incomplete IGP functional assessment was performed. A complete assessment would be based on 12 localized functions, resulting in the assignment of 20 points to different governance levels or institutions."))</f>
        <v/>
      </c>
    </row>
    <row r="65" spans="1:3">
      <c r="B65" s="2" t="str">
        <f>IF(COUNTIF('IGP3 Functions'!$F$9:$G$26,"…")&lt;10,IF(COUNTIF('IGP3 Functions'!$F$9:$G$26,"…")&gt;0,"&gt;","XX"),"XX")</f>
        <v>XX</v>
      </c>
      <c r="C65" t="str">
        <f>IF(B65="XX","",IF(COUNTIF('IGP3 Functions'!$F$9:$G$26,"…")&gt;0,"The current IGP functional assessment assigned "&amp;(20-COUNTIF('IGP3 Functions'!$F$9:$G$26,"…"))&amp;" points to different governance levels or institutions (out a maximum of 20 points for a complete functional assessment)."))</f>
        <v/>
      </c>
    </row>
    <row r="66" spans="1:3">
      <c r="B66" s="2" t="str">
        <f>B64</f>
        <v>XX</v>
      </c>
      <c r="C66" t="str">
        <f>IF(B66="&gt;","The functional scores were assigned as follows: "&amp;'IGP Extract'!E30&amp;" ("&amp;'IGP Extract'!R30&amp;" points); "&amp;'IGP Extract'!E31&amp;" ("&amp;'IGP Extract'!R31&amp;" points); "&amp;'IGP Extract'!E32&amp;" ("&amp;'IGP Extract'!R32&amp;" points); "&amp;'IGP Extract'!E33&amp;" ("&amp;'IGP Extract'!R33&amp;" points); "&amp;'IGP Extract'!E34&amp;" ("&amp;'IGP Extract'!R34&amp;" points), out of a total of "&amp;'IGP Extract'!R40&amp;" assigned points.","")</f>
        <v/>
      </c>
    </row>
    <row r="67" spans="1:3">
      <c r="B67" s="2" t="str">
        <f>B64</f>
        <v>XX</v>
      </c>
      <c r="C67" t="str">
        <f>IF(B67="XX","",'IGP3 Functions'!K9&amp;'IGP3 Functions'!K10&amp;'IGP3 Functions'!K12&amp;'IGP3 Functions'!K13&amp;'IGP3 Functions'!K15&amp;'IGP3 Functions'!K17&amp;'IGP3 Functions'!K18&amp;'IGP3 Functions'!K19&amp;'IGP3 Functions'!K20&amp;'IGP3 Functions'!K22&amp;'IGP3 Functions'!K24&amp;'IGP3 Functions'!K26)</f>
        <v/>
      </c>
    </row>
    <row r="69" spans="1:3">
      <c r="B69" s="2" t="str">
        <f>B67</f>
        <v>XX</v>
      </c>
      <c r="C69" t="s">
        <v>786</v>
      </c>
    </row>
    <row r="71" spans="1:3">
      <c r="C71" s="1" t="s">
        <v>788</v>
      </c>
    </row>
    <row r="72" spans="1:3">
      <c r="B72" s="2" t="str">
        <f>IF('IGP Info'!D25="","XX","&gt;")</f>
        <v>&gt;</v>
      </c>
      <c r="C72" t="str">
        <f>IF(B72="&gt;",'IGP Info'!D25,"")</f>
        <v>https://www.clgf.org.uk/regions/clgf-pacific/papua-new-guinea/</v>
      </c>
    </row>
    <row r="73" spans="1:3">
      <c r="B73" s="2" t="str">
        <f>IF('IGP Info'!D26="","XX","&gt;")</f>
        <v>&gt;</v>
      </c>
      <c r="C73" t="str">
        <f>IF(B73="&gt;",'IGP Info'!D26,"")</f>
        <v>https://localgov.unwomen.org/country/PNG</v>
      </c>
    </row>
    <row r="74" spans="1:3">
      <c r="B74" s="2" t="str">
        <f>IF('IGP Info'!D27="","XX","&gt;")</f>
        <v>&gt;</v>
      </c>
      <c r="C74" t="str">
        <f>IF(B74="&gt;",'IGP Info'!D27,"")</f>
        <v>World Bank. 2021. Political Economy and Institutional Context of Sub-National Public Financial Management and Service Delivery in PNG : https://documents1.worldbank.org/curated/en/528061629352596609/pdf/Political-Economy-and-Institutional-Context-of-Sub-National-Public-Financial-Management-and-Service-Delivery-in-Papua-New-Guinea.pdf</v>
      </c>
    </row>
    <row r="75" spans="1:3">
      <c r="B75" s="2" t="str">
        <f>IF('IGP Info'!D28="","XX","&gt;")</f>
        <v>&gt;</v>
      </c>
      <c r="C75" t="str">
        <f>IF(B75="&gt;",'IGP Info'!D28,"")</f>
        <v>Maholopa Laveil. 2025. Shining a light on local level government in PNG. https://devpolicy.org/shining-a-light-on-local-level-government-in-png-20250612/</v>
      </c>
    </row>
    <row r="76" spans="1:3">
      <c r="B76" s="2" t="str">
        <f>IF('IGP Info'!D29="","XX","&gt;")</f>
        <v>&gt;</v>
      </c>
      <c r="C76" t="str">
        <f>IF(B76="&gt;",'IGP Info'!D29,"")</f>
        <v xml:space="preserve"> The National Research Institute. Decentralised Governance Arrangements in PNG. 2022. https://pngnri.org/images/Publications/Research_Report_DECENTRALISED_GOVERNANCE_ARRANGEMENTS_IN_PAPUA_NEW_GUINEA-_A_FRAMEWORK_FOR_A_NATIONAL_CONVERSATION_.pdf</v>
      </c>
    </row>
    <row r="77" spans="1:3">
      <c r="B77" s="2" t="str">
        <f>IF('IGP Info'!D30="","XX","&gt;")</f>
        <v>XX</v>
      </c>
      <c r="C77" t="str">
        <f>IF(B77="&gt;",'IGP Info'!D30,"")</f>
        <v/>
      </c>
    </row>
    <row r="78" spans="1:3" s="3" customFormat="1">
      <c r="A78" s="23"/>
      <c r="B78" s="23"/>
    </row>
  </sheetData>
  <sheetProtection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2134D-251F-4D2D-86F7-26FD3C43DC20}">
  <dimension ref="A1:U183"/>
  <sheetViews>
    <sheetView zoomScale="75" zoomScaleNormal="75" workbookViewId="0">
      <selection activeCell="E11" sqref="E11"/>
    </sheetView>
  </sheetViews>
  <sheetFormatPr defaultColWidth="8.83984375" defaultRowHeight="11.7"/>
  <cols>
    <col min="1" max="2" width="1.3125" style="58" customWidth="1"/>
    <col min="3" max="3" width="5.3125" style="72" customWidth="1"/>
    <col min="4" max="4" width="15.68359375" style="58" customWidth="1"/>
    <col min="5" max="5" width="29.15625" style="67" customWidth="1"/>
    <col min="6" max="6" width="10.3125" style="81" customWidth="1"/>
    <col min="7" max="7" width="10.3125" style="74" customWidth="1"/>
    <col min="8" max="8" width="10.3125" style="58" customWidth="1"/>
    <col min="9" max="12" width="10.3125" style="72" customWidth="1"/>
    <col min="13" max="13" width="10.3125" style="58" customWidth="1"/>
    <col min="14" max="17" width="10.3125" style="67" customWidth="1"/>
    <col min="18" max="19" width="8.83984375" style="58"/>
    <col min="20" max="21" width="8.83984375" style="58" hidden="1" customWidth="1"/>
    <col min="22" max="16384" width="8.83984375" style="58"/>
  </cols>
  <sheetData>
    <row r="1" spans="1:20">
      <c r="A1" s="57"/>
      <c r="B1" s="57"/>
      <c r="C1" s="70"/>
      <c r="D1" s="57"/>
      <c r="E1" s="64"/>
      <c r="F1" s="75"/>
      <c r="G1" s="76"/>
      <c r="H1" s="57"/>
      <c r="I1" s="70"/>
      <c r="J1" s="70"/>
      <c r="K1" s="70"/>
      <c r="L1" s="70"/>
      <c r="M1" s="57"/>
      <c r="N1" s="64"/>
      <c r="O1" s="64"/>
      <c r="P1" s="64"/>
      <c r="Q1" s="64"/>
    </row>
    <row r="2" spans="1:20">
      <c r="A2" s="57"/>
      <c r="B2" s="57"/>
      <c r="C2" s="260" t="str">
        <f>"Table. Structure and nature of subnational governance institutions: "&amp;'IGP1 Structure'!E7</f>
        <v>Table. Structure and nature of subnational governance institutions: Papua New Guinea (PNG)</v>
      </c>
      <c r="D2" s="260"/>
      <c r="E2" s="260"/>
      <c r="F2" s="260"/>
      <c r="G2" s="260"/>
      <c r="H2" s="260"/>
      <c r="I2" s="260"/>
      <c r="J2" s="260"/>
      <c r="K2" s="260"/>
      <c r="L2" s="260"/>
      <c r="M2" s="260"/>
      <c r="N2" s="260"/>
      <c r="O2" s="260"/>
      <c r="P2" s="260"/>
      <c r="Q2" s="260"/>
    </row>
    <row r="3" spans="1:20" ht="5.5" customHeight="1">
      <c r="A3" s="57"/>
      <c r="B3" s="57"/>
      <c r="C3" s="71"/>
      <c r="D3" s="59"/>
      <c r="E3" s="65"/>
      <c r="F3" s="77"/>
      <c r="G3" s="78"/>
      <c r="H3" s="59"/>
      <c r="I3" s="71"/>
      <c r="J3" s="71"/>
      <c r="K3" s="71"/>
      <c r="L3" s="71"/>
      <c r="M3" s="59"/>
      <c r="N3" s="65"/>
      <c r="O3" s="65"/>
      <c r="P3" s="65"/>
      <c r="Q3" s="65"/>
    </row>
    <row r="4" spans="1:20">
      <c r="A4" s="57"/>
      <c r="B4" s="57"/>
      <c r="C4" s="70"/>
      <c r="D4" s="60"/>
      <c r="E4" s="258" t="s">
        <v>777</v>
      </c>
      <c r="F4" s="258"/>
      <c r="G4" s="258"/>
      <c r="H4" s="57"/>
      <c r="I4" s="258" t="s">
        <v>129</v>
      </c>
      <c r="J4" s="258"/>
      <c r="K4" s="258"/>
      <c r="L4" s="258"/>
      <c r="M4" s="57"/>
      <c r="N4" s="64"/>
      <c r="O4" s="57"/>
      <c r="P4" s="57"/>
      <c r="Q4" s="57"/>
    </row>
    <row r="5" spans="1:20">
      <c r="A5" s="57"/>
      <c r="B5" s="57"/>
      <c r="C5" s="69" t="s">
        <v>134</v>
      </c>
      <c r="D5" s="61" t="s">
        <v>135</v>
      </c>
      <c r="E5" s="66" t="s">
        <v>187</v>
      </c>
      <c r="F5" s="79" t="s">
        <v>185</v>
      </c>
      <c r="G5" s="79" t="s">
        <v>186</v>
      </c>
      <c r="H5" s="61"/>
      <c r="I5" s="69" t="s">
        <v>125</v>
      </c>
      <c r="J5" s="69" t="s">
        <v>126</v>
      </c>
      <c r="K5" s="69" t="s">
        <v>127</v>
      </c>
      <c r="L5" s="69" t="s">
        <v>128</v>
      </c>
      <c r="M5" s="61"/>
      <c r="N5" s="66" t="s">
        <v>189</v>
      </c>
      <c r="O5" s="61"/>
      <c r="P5" s="61"/>
      <c r="Q5" s="61"/>
    </row>
    <row r="6" spans="1:20">
      <c r="A6" s="57"/>
      <c r="B6" s="57"/>
      <c r="C6" s="70"/>
      <c r="D6" s="57"/>
      <c r="E6" s="64"/>
      <c r="F6" s="126"/>
      <c r="G6" s="126"/>
      <c r="H6" s="57"/>
      <c r="I6" s="70"/>
      <c r="J6" s="70"/>
      <c r="K6" s="70"/>
      <c r="L6" s="70"/>
      <c r="M6" s="57"/>
      <c r="N6" s="64"/>
      <c r="O6" s="64"/>
      <c r="P6" s="64"/>
      <c r="Q6" s="64"/>
      <c r="T6" s="128"/>
    </row>
    <row r="7" spans="1:20">
      <c r="D7" s="62" t="s">
        <v>697</v>
      </c>
      <c r="F7" s="127"/>
      <c r="G7" s="127"/>
      <c r="T7" s="129"/>
    </row>
    <row r="8" spans="1:20">
      <c r="C8" s="72" t="str">
        <f>_xlfn.IFNA(VLOOKUP('IGP1 Structure'!$E$7,'IGP1 Structure'!$D$30:$F$203,3,FALSE),"-")</f>
        <v>PNG</v>
      </c>
      <c r="D8" s="67" t="str">
        <f>_xlfn.IFNA(VLOOKUP('IGP1 Structure'!$E$7,'IGP1 Structure'!$D$30:$F$203,2,FALSE),"-")</f>
        <v>Papua New Guinea</v>
      </c>
      <c r="E8" s="67" t="str">
        <f>_xlfn.IFNA(VLOOKUP($T8,'IGP1 Structure'!$R$22:$U$25,2,FALSE),"")</f>
        <v>Provinces (20); AGB (1) &amp; NCD (1)</v>
      </c>
      <c r="F8" s="127">
        <f>_xlfn.IFNA(VLOOKUP($T8,'IGP1 Structure'!$R$22:$U$25,3,FALSE),"")</f>
        <v>22</v>
      </c>
      <c r="G8" s="127">
        <f>_xlfn.IFNA(VLOOKUP($T8,'IGP1 Structure'!$R$22:$U$25,4,FALSE),"")</f>
        <v>462971.04545454547</v>
      </c>
      <c r="I8" s="72">
        <f>IFERROR(HLOOKUP($E8,'IGP2 Governance'!$E$53:$H$70,14,FALSE),"")</f>
        <v>2</v>
      </c>
      <c r="J8" s="72">
        <f>IFERROR(HLOOKUP($E8,'IGP2 Governance'!$E$53:$H$70,15,FALSE),"")</f>
        <v>1</v>
      </c>
      <c r="K8" s="72">
        <f>IFERROR(HLOOKUP($E8,'IGP2 Governance'!$E$53:$H$70,16,FALSE),"")</f>
        <v>1</v>
      </c>
      <c r="L8" s="72">
        <f>IFERROR(HLOOKUP($E8,'IGP2 Governance'!$E$53:$H$70,17,FALSE),"")</f>
        <v>1</v>
      </c>
      <c r="N8" s="67" t="str">
        <f>IFERROR(HLOOKUP($E8,'IGP2 Governance'!$E$53:$H$71,19,FALSE),"")</f>
        <v>Hybrid institution</v>
      </c>
      <c r="T8" s="130" t="s">
        <v>709</v>
      </c>
    </row>
    <row r="9" spans="1:20">
      <c r="F9" s="127"/>
      <c r="G9" s="127"/>
      <c r="T9" s="131"/>
    </row>
    <row r="10" spans="1:20">
      <c r="D10" s="62" t="s">
        <v>698</v>
      </c>
      <c r="F10" s="127"/>
      <c r="G10" s="127"/>
      <c r="T10" s="131"/>
    </row>
    <row r="11" spans="1:20">
      <c r="C11" s="72" t="str">
        <f>C8</f>
        <v>PNG</v>
      </c>
      <c r="D11" s="58" t="str">
        <f>D8</f>
        <v>Papua New Guinea</v>
      </c>
      <c r="E11" s="67" t="str">
        <f>_xlfn.IFNA(VLOOKUP($T11,'IGP1 Structure'!$R$22:$U$25,2,FALSE),"")</f>
        <v>Districts</v>
      </c>
      <c r="F11" s="127">
        <f>_xlfn.IFNA(VLOOKUP($T11,'IGP1 Structure'!$R$22:$U$25,3,FALSE),"")</f>
        <v>96</v>
      </c>
      <c r="G11" s="127">
        <f>_xlfn.IFNA(VLOOKUP($T11,'IGP1 Structure'!$R$22:$U$25,4,FALSE),"")</f>
        <v>106097.53125</v>
      </c>
      <c r="I11" s="72">
        <f>IFERROR(HLOOKUP($E11,'IGP2 Governance'!$E$53:$H$70,14,FALSE),"")</f>
        <v>0</v>
      </c>
      <c r="J11" s="72">
        <f>IFERROR(HLOOKUP($E11,'IGP2 Governance'!$E$53:$H$70,15,FALSE),"")</f>
        <v>0</v>
      </c>
      <c r="K11" s="72">
        <f>IFERROR(HLOOKUP($E11,'IGP2 Governance'!$E$53:$H$70,16,FALSE),"")</f>
        <v>0</v>
      </c>
      <c r="L11" s="72">
        <f>IFERROR(HLOOKUP($E11,'IGP2 Governance'!$E$53:$H$70,17,FALSE),"")</f>
        <v>0</v>
      </c>
      <c r="N11" s="67" t="str">
        <f>IFERROR(HLOOKUP($E11,'IGP2 Governance'!$E$53:$H$71,19,FALSE),"")</f>
        <v>Non-devolved institution (with elected council)</v>
      </c>
      <c r="T11" s="130" t="s">
        <v>710</v>
      </c>
    </row>
    <row r="12" spans="1:20">
      <c r="F12" s="127"/>
      <c r="G12" s="127"/>
      <c r="T12" s="131"/>
    </row>
    <row r="13" spans="1:20">
      <c r="D13" s="62" t="s">
        <v>699</v>
      </c>
      <c r="F13" s="127"/>
      <c r="G13" s="127"/>
      <c r="T13" s="131"/>
    </row>
    <row r="14" spans="1:20">
      <c r="C14" s="72" t="str">
        <f>C11</f>
        <v>PNG</v>
      </c>
      <c r="D14" s="58" t="str">
        <f>D11</f>
        <v>Papua New Guinea</v>
      </c>
      <c r="E14" s="67" t="str">
        <f>_xlfn.IFNA(VLOOKUP($T14,'IGP1 Structure'!$R$22:$U$25,2,FALSE),"")</f>
        <v>Local Level / Community Governments</v>
      </c>
      <c r="F14" s="127">
        <f>_xlfn.IFNA(VLOOKUP($T14,'IGP1 Structure'!$R$22:$U$25,3,FALSE),"")</f>
        <v>418</v>
      </c>
      <c r="G14" s="127">
        <f>_xlfn.IFNA(VLOOKUP($T14,'IGP1 Structure'!$R$22:$U$25,4,FALSE),"")</f>
        <v>22556.480861244017</v>
      </c>
      <c r="I14" s="72">
        <f>IFERROR(HLOOKUP($E14,'IGP2 Governance'!$E$53:$H$70,14,FALSE),"")</f>
        <v>1</v>
      </c>
      <c r="J14" s="72">
        <f>IFERROR(HLOOKUP($E14,'IGP2 Governance'!$E$53:$H$70,15,FALSE),"")</f>
        <v>1</v>
      </c>
      <c r="K14" s="72">
        <f>IFERROR(HLOOKUP($E14,'IGP2 Governance'!$E$53:$H$70,16,FALSE),"")</f>
        <v>0</v>
      </c>
      <c r="L14" s="72">
        <f>IFERROR(HLOOKUP($E14,'IGP2 Governance'!$E$53:$H$70,17,FALSE),"")</f>
        <v>1</v>
      </c>
      <c r="N14" s="67" t="str">
        <f>IFERROR(HLOOKUP($E14,'IGP2 Governance'!$E$53:$H$71,19,FALSE),"")</f>
        <v>Non-devolved institution (with elected council)</v>
      </c>
      <c r="T14" s="130" t="s">
        <v>711</v>
      </c>
    </row>
    <row r="15" spans="1:20">
      <c r="F15" s="127"/>
      <c r="G15" s="127"/>
      <c r="N15" s="58"/>
      <c r="O15" s="58"/>
      <c r="P15" s="58"/>
      <c r="Q15" s="58"/>
      <c r="T15" s="131"/>
    </row>
    <row r="16" spans="1:20">
      <c r="D16" s="62" t="s">
        <v>700</v>
      </c>
      <c r="F16" s="127"/>
      <c r="G16" s="127"/>
      <c r="N16" s="58"/>
      <c r="O16" s="58"/>
      <c r="P16" s="58"/>
      <c r="Q16" s="58"/>
      <c r="T16" s="131"/>
    </row>
    <row r="17" spans="3:21">
      <c r="C17" s="72" t="str">
        <f>C14</f>
        <v>PNG</v>
      </c>
      <c r="D17" s="58" t="str">
        <f>D14</f>
        <v>Papua New Guinea</v>
      </c>
      <c r="E17" s="67" t="str">
        <f>_xlfn.IFNA(VLOOKUP($T17,'IGP1 Structure'!$R$22:$U$25,2,FALSE),"")</f>
        <v/>
      </c>
      <c r="F17" s="127" t="str">
        <f>_xlfn.IFNA(VLOOKUP($T17,'IGP1 Structure'!$R$22:$U$25,3,FALSE),"")</f>
        <v/>
      </c>
      <c r="G17" s="127" t="str">
        <f>_xlfn.IFNA(VLOOKUP($T17,'IGP1 Structure'!$R$22:$U$25,4,FALSE),"")</f>
        <v/>
      </c>
      <c r="I17" s="72" t="str">
        <f>IFERROR(HLOOKUP($E17,'IGP2 Governance'!$E$53:$H$70,14,FALSE),"")</f>
        <v/>
      </c>
      <c r="J17" s="72" t="str">
        <f>IFERROR(HLOOKUP($E17,'IGP2 Governance'!$E$53:$H$70,15,FALSE),"")</f>
        <v/>
      </c>
      <c r="K17" s="72" t="str">
        <f>IFERROR(HLOOKUP($E17,'IGP2 Governance'!$E$53:$H$70,16,FALSE),"")</f>
        <v/>
      </c>
      <c r="L17" s="72" t="str">
        <f>IFERROR(HLOOKUP($E17,'IGP2 Governance'!$E$53:$H$70,17,FALSE),"")</f>
        <v/>
      </c>
      <c r="N17" s="67" t="str">
        <f>IFERROR(HLOOKUP($E17,'IGP2 Governance'!$E$53:$H$71,19,FALSE),"")</f>
        <v/>
      </c>
      <c r="T17" s="130" t="s">
        <v>712</v>
      </c>
    </row>
    <row r="18" spans="3:21">
      <c r="C18" s="73"/>
      <c r="D18" s="63"/>
      <c r="E18" s="68"/>
      <c r="F18" s="80"/>
      <c r="G18" s="80"/>
      <c r="H18" s="63"/>
      <c r="I18" s="73"/>
      <c r="J18" s="73"/>
      <c r="K18" s="73"/>
      <c r="L18" s="73"/>
      <c r="M18" s="63"/>
      <c r="N18" s="68"/>
      <c r="O18" s="68"/>
      <c r="P18" s="68"/>
      <c r="Q18" s="68"/>
      <c r="T18" s="132"/>
    </row>
    <row r="19" spans="3:21">
      <c r="F19" s="74"/>
    </row>
    <row r="20" spans="3:21">
      <c r="C20" s="58"/>
      <c r="E20" s="68"/>
      <c r="F20" s="80"/>
      <c r="G20" s="80"/>
      <c r="H20" s="63"/>
      <c r="I20" s="73"/>
      <c r="J20" s="73"/>
      <c r="K20" s="73"/>
      <c r="L20" s="73"/>
      <c r="M20" s="63"/>
      <c r="N20" s="68"/>
      <c r="O20" s="68"/>
      <c r="P20" s="68"/>
      <c r="Q20" s="68"/>
    </row>
    <row r="21" spans="3:21">
      <c r="C21" s="58"/>
      <c r="E21" s="67" t="str">
        <f>IF('IGP1 Structure'!$Q22="YES",'IGP1 Structure'!S22,"")</f>
        <v>Provinces (20); AGB (1) &amp; NCD (1)</v>
      </c>
      <c r="F21" s="127">
        <f>IF('IGP1 Structure'!$Q22="YES",'IGP1 Structure'!T22,"")</f>
        <v>22</v>
      </c>
      <c r="G21" s="127">
        <f>IF('IGP1 Structure'!$Q22="YES",'IGP1 Structure'!U22,"")</f>
        <v>462971.04545454547</v>
      </c>
      <c r="H21" s="67"/>
      <c r="I21" s="72">
        <f>IFERROR(HLOOKUP($E21,'IGP2 Governance'!$E$53:$H$70,14,FALSE),"")</f>
        <v>2</v>
      </c>
      <c r="J21" s="72">
        <f>IFERROR(HLOOKUP($E21,'IGP2 Governance'!$E$53:$H$70,15,FALSE),"")</f>
        <v>1</v>
      </c>
      <c r="K21" s="72">
        <f>IFERROR(HLOOKUP($E21,'IGP2 Governance'!$E$53:$H$70,16,FALSE),"")</f>
        <v>1</v>
      </c>
      <c r="L21" s="72">
        <f>IFERROR(HLOOKUP($E21,'IGP2 Governance'!$E$53:$H$70,17,FALSE),"")</f>
        <v>1</v>
      </c>
      <c r="N21" s="67" t="str">
        <f>IFERROR(HLOOKUP($E21,'IGP2 Governance'!$E$53:$H$71,19,FALSE),"")</f>
        <v>Hybrid institution</v>
      </c>
      <c r="T21" s="222"/>
    </row>
    <row r="22" spans="3:21">
      <c r="E22" s="67" t="str">
        <f>IF('IGP1 Structure'!$Q23="YES",'IGP1 Structure'!S23,"")</f>
        <v>Districts</v>
      </c>
      <c r="F22" s="127">
        <f>IF('IGP1 Structure'!$Q23="YES",'IGP1 Structure'!T23,"")</f>
        <v>96</v>
      </c>
      <c r="G22" s="127">
        <f>IF('IGP1 Structure'!$Q23="YES",'IGP1 Structure'!U23,"")</f>
        <v>106097.53125</v>
      </c>
      <c r="H22" s="67"/>
      <c r="I22" s="72">
        <f>IFERROR(HLOOKUP($E22,'IGP2 Governance'!$E$53:$H$70,14,FALSE),"")</f>
        <v>0</v>
      </c>
      <c r="J22" s="72">
        <f>IFERROR(HLOOKUP($E22,'IGP2 Governance'!$E$53:$H$70,15,FALSE),"")</f>
        <v>0</v>
      </c>
      <c r="K22" s="72">
        <f>IFERROR(HLOOKUP($E22,'IGP2 Governance'!$E$53:$H$70,16,FALSE),"")</f>
        <v>0</v>
      </c>
      <c r="L22" s="72">
        <f>IFERROR(HLOOKUP($E22,'IGP2 Governance'!$E$53:$H$70,17,FALSE),"")</f>
        <v>0</v>
      </c>
      <c r="N22" s="67" t="str">
        <f>IFERROR(HLOOKUP($E22,'IGP2 Governance'!$E$53:$H$71,19,FALSE),"")</f>
        <v>Non-devolved institution (with elected council)</v>
      </c>
      <c r="T22" s="222"/>
    </row>
    <row r="23" spans="3:21">
      <c r="E23" s="67" t="str">
        <f>IF('IGP1 Structure'!$Q24="YES",'IGP1 Structure'!S24,"")</f>
        <v>Local Level / Community Governments</v>
      </c>
      <c r="F23" s="127">
        <f>IF('IGP1 Structure'!$Q24="YES",'IGP1 Structure'!T24,"")</f>
        <v>418</v>
      </c>
      <c r="G23" s="127">
        <f>IF('IGP1 Structure'!$Q24="YES",'IGP1 Structure'!U24,"")</f>
        <v>22556.480861244017</v>
      </c>
      <c r="H23" s="67"/>
      <c r="I23" s="72">
        <f>IFERROR(HLOOKUP($E23,'IGP2 Governance'!$E$53:$H$70,14,FALSE),"")</f>
        <v>1</v>
      </c>
      <c r="J23" s="72">
        <f>IFERROR(HLOOKUP($E23,'IGP2 Governance'!$E$53:$H$70,15,FALSE),"")</f>
        <v>1</v>
      </c>
      <c r="K23" s="72">
        <f>IFERROR(HLOOKUP($E23,'IGP2 Governance'!$E$53:$H$70,16,FALSE),"")</f>
        <v>0</v>
      </c>
      <c r="L23" s="72">
        <f>IFERROR(HLOOKUP($E23,'IGP2 Governance'!$E$53:$H$70,17,FALSE),"")</f>
        <v>1</v>
      </c>
      <c r="N23" s="67" t="str">
        <f>IFERROR(HLOOKUP($E23,'IGP2 Governance'!$E$53:$H$71,19,FALSE),"")</f>
        <v>Non-devolved institution (with elected council)</v>
      </c>
      <c r="T23" s="222"/>
    </row>
    <row r="24" spans="3:21">
      <c r="E24" s="68" t="str">
        <f>IF('IGP1 Structure'!$Q25="YES",'IGP1 Structure'!S25,"")</f>
        <v/>
      </c>
      <c r="F24" s="221" t="str">
        <f>IF('IGP1 Structure'!$Q25="YES",'IGP1 Structure'!T25,"")</f>
        <v/>
      </c>
      <c r="G24" s="221" t="str">
        <f>IF('IGP1 Structure'!$Q25="YES",'IGP1 Structure'!U25,"")</f>
        <v/>
      </c>
      <c r="H24" s="68"/>
      <c r="I24" s="73" t="str">
        <f>IFERROR(HLOOKUP($E24,'IGP2 Governance'!$E$53:$H$70,14,FALSE),"")</f>
        <v/>
      </c>
      <c r="J24" s="73" t="str">
        <f>IFERROR(HLOOKUP($E24,'IGP2 Governance'!$E$53:$H$70,15,FALSE),"")</f>
        <v/>
      </c>
      <c r="K24" s="73" t="str">
        <f>IFERROR(HLOOKUP($E24,'IGP2 Governance'!$E$53:$H$70,16,FALSE),"")</f>
        <v/>
      </c>
      <c r="L24" s="73" t="str">
        <f>IFERROR(HLOOKUP($E24,'IGP2 Governance'!$E$53:$H$70,17,FALSE),"")</f>
        <v/>
      </c>
      <c r="M24" s="63"/>
      <c r="N24" s="68" t="str">
        <f>IFERROR(HLOOKUP($E24,'IGP2 Governance'!$E$53:$H$71,19,FALSE),"")</f>
        <v/>
      </c>
      <c r="O24" s="68"/>
      <c r="P24" s="68"/>
      <c r="Q24" s="68"/>
      <c r="T24" s="222"/>
    </row>
    <row r="27" spans="3:21">
      <c r="E27" s="259" t="str">
        <f>"Table. Functions of subnational govenance institutions: "&amp;'IGP1 Structure'!E7</f>
        <v>Table. Functions of subnational govenance institutions: Papua New Guinea (PNG)</v>
      </c>
      <c r="F27" s="259"/>
      <c r="G27" s="259"/>
      <c r="H27" s="259"/>
      <c r="I27" s="259"/>
      <c r="J27" s="259"/>
      <c r="K27" s="259"/>
      <c r="L27" s="259"/>
      <c r="M27" s="259"/>
      <c r="N27" s="259"/>
      <c r="O27" s="259"/>
      <c r="P27" s="259"/>
      <c r="Q27" s="259"/>
      <c r="R27" s="259"/>
    </row>
    <row r="28" spans="3:21" ht="4.5" customHeight="1">
      <c r="E28" s="68"/>
      <c r="F28" s="160"/>
      <c r="G28" s="80"/>
      <c r="H28" s="80"/>
      <c r="I28" s="73"/>
      <c r="J28" s="73"/>
      <c r="K28" s="73"/>
      <c r="L28" s="73"/>
      <c r="M28" s="63"/>
      <c r="N28" s="68"/>
      <c r="O28" s="68"/>
      <c r="P28" s="68"/>
      <c r="Q28" s="68"/>
      <c r="R28" s="63"/>
    </row>
    <row r="29" spans="3:21" ht="108.6">
      <c r="E29" s="165"/>
      <c r="F29" s="166" t="s">
        <v>721</v>
      </c>
      <c r="G29" s="166" t="s">
        <v>722</v>
      </c>
      <c r="H29" s="161" t="s">
        <v>723</v>
      </c>
      <c r="I29" s="161" t="s">
        <v>724</v>
      </c>
      <c r="J29" s="161" t="s">
        <v>725</v>
      </c>
      <c r="K29" s="161" t="s">
        <v>732</v>
      </c>
      <c r="L29" s="161" t="s">
        <v>726</v>
      </c>
      <c r="M29" s="161" t="s">
        <v>727</v>
      </c>
      <c r="N29" s="161" t="s">
        <v>728</v>
      </c>
      <c r="O29" s="161" t="s">
        <v>729</v>
      </c>
      <c r="P29" s="161" t="s">
        <v>730</v>
      </c>
      <c r="Q29" s="161" t="s">
        <v>731</v>
      </c>
      <c r="R29" s="161" t="s">
        <v>737</v>
      </c>
    </row>
    <row r="30" spans="3:21">
      <c r="E30" s="167" t="str">
        <f>'IGP1 Structure'!E21</f>
        <v>National government</v>
      </c>
      <c r="F30" s="162">
        <f>COUNTIF('IGP3 Functions'!$F$9:$G$9,$T30)</f>
        <v>0</v>
      </c>
      <c r="G30" s="162">
        <f>COUNTIF('IGP3 Functions'!$F$10:$G$10,$T30)</f>
        <v>0</v>
      </c>
      <c r="H30" s="162">
        <f>COUNTIF('IGP3 Functions'!$F$12:$G$12,$T30)</f>
        <v>0</v>
      </c>
      <c r="I30" s="162">
        <f>COUNTIF('IGP3 Functions'!$F$13:$G$13,$T30)</f>
        <v>0</v>
      </c>
      <c r="J30" s="162">
        <f>COUNTIF('IGP3 Functions'!$F$15:$G$15,$T30)</f>
        <v>0</v>
      </c>
      <c r="K30" s="162">
        <f>COUNTIF('IGP3 Functions'!$F$17:$G$17,$T30)</f>
        <v>0</v>
      </c>
      <c r="L30" s="162">
        <f>COUNTIF('IGP3 Functions'!$F$18:$G$18,$T30)</f>
        <v>0</v>
      </c>
      <c r="M30" s="162">
        <f>COUNTIF('IGP3 Functions'!$F$19:$G$19,$T30)</f>
        <v>0</v>
      </c>
      <c r="N30" s="162">
        <f>COUNTIF('IGP3 Functions'!$F$20:$G$20,$T30)</f>
        <v>0</v>
      </c>
      <c r="O30" s="162">
        <f>COUNTIF('IGP3 Functions'!$F$22:$G$22,$T30)</f>
        <v>0</v>
      </c>
      <c r="P30" s="162">
        <f>COUNTIF('IGP3 Functions'!$F$24:$G$24,$T30)</f>
        <v>0</v>
      </c>
      <c r="Q30" s="162">
        <f>COUNTIF('IGP3 Functions'!$F$26:$G$26,$T30)</f>
        <v>0</v>
      </c>
      <c r="R30" s="172">
        <f>SUM(F30:Q30)</f>
        <v>0</v>
      </c>
      <c r="T30" s="164" t="s">
        <v>72</v>
      </c>
      <c r="U30" s="184" t="s">
        <v>72</v>
      </c>
    </row>
    <row r="31" spans="3:21">
      <c r="E31" s="167" t="str">
        <f>IF('IGP1 Structure'!Q22="YES",'IGP1 Structure'!E22,"…")</f>
        <v>Provinces (20); AGB (1) &amp; NCD (1)</v>
      </c>
      <c r="F31" s="162">
        <f>COUNTIF('IGP3 Functions'!$F$9:$G$9,$T31)</f>
        <v>0</v>
      </c>
      <c r="G31" s="162">
        <f>COUNTIF('IGP3 Functions'!$F$10:$G$10,$T31)</f>
        <v>0</v>
      </c>
      <c r="H31" s="72">
        <f>COUNTIF('IGP3 Functions'!$F$12:$G$12,$T31)</f>
        <v>0</v>
      </c>
      <c r="I31" s="72">
        <f>COUNTIF('IGP3 Functions'!$F$13:$G$13,$T31)</f>
        <v>0</v>
      </c>
      <c r="J31" s="72">
        <f>COUNTIF('IGP3 Functions'!$F$15:$G$15,$T31)</f>
        <v>0</v>
      </c>
      <c r="K31" s="72">
        <f>COUNTIF('IGP3 Functions'!$F$17:$G$17,$T31)</f>
        <v>0</v>
      </c>
      <c r="L31" s="72">
        <f>COUNTIF('IGP3 Functions'!$F$18:$G$18,$T31)</f>
        <v>0</v>
      </c>
      <c r="M31" s="72">
        <f>COUNTIF('IGP3 Functions'!$F$19:$G$19,$T31)</f>
        <v>0</v>
      </c>
      <c r="N31" s="72">
        <f>COUNTIF('IGP3 Functions'!$F$20:$G$20,$T31)</f>
        <v>0</v>
      </c>
      <c r="O31" s="72">
        <f>COUNTIF('IGP3 Functions'!$F$22:$G$22,$T31)</f>
        <v>0</v>
      </c>
      <c r="P31" s="72">
        <f>COUNTIF('IGP3 Functions'!$F$24:$G$24,$T31)</f>
        <v>0</v>
      </c>
      <c r="Q31" s="72">
        <f>COUNTIF('IGP3 Functions'!$F$26:$G$26,$T31)</f>
        <v>0</v>
      </c>
      <c r="R31" s="169">
        <f t="shared" ref="R31:R40" si="0">SUM(F31:Q31)</f>
        <v>0</v>
      </c>
      <c r="T31" s="131" t="s">
        <v>40</v>
      </c>
      <c r="U31" s="185" t="str">
        <f>IF('IGP1 Structure'!R22="1","R",IF('IGP1 Structure'!R22="2","L",IF('IGP1 Structure'!R22="3","L",IF('IGP1 Structure'!R22="4","L",IF('IGP1 Structure'!R22="5","R",IF('IGP1 Structure'!R22="6","L","C"))))))</f>
        <v>R</v>
      </c>
    </row>
    <row r="32" spans="3:21">
      <c r="E32" s="167" t="str">
        <f>IF('IGP1 Structure'!Q23="YES",'IGP1 Structure'!E23,"…")</f>
        <v>Districts</v>
      </c>
      <c r="F32" s="162">
        <f>COUNTIF('IGP3 Functions'!$F$9:$G$9,$T32)</f>
        <v>0</v>
      </c>
      <c r="G32" s="162">
        <f>COUNTIF('IGP3 Functions'!$F$10:$G$10,$T32)</f>
        <v>0</v>
      </c>
      <c r="H32" s="72">
        <f>COUNTIF('IGP3 Functions'!$F$12:$G$12,$T32)</f>
        <v>0</v>
      </c>
      <c r="I32" s="72">
        <f>COUNTIF('IGP3 Functions'!$F$13:$G$13,$T32)</f>
        <v>0</v>
      </c>
      <c r="J32" s="72">
        <f>COUNTIF('IGP3 Functions'!$F$15:$G$15,$T32)</f>
        <v>0</v>
      </c>
      <c r="K32" s="72">
        <f>COUNTIF('IGP3 Functions'!$F$17:$G$17,$T32)</f>
        <v>0</v>
      </c>
      <c r="L32" s="72">
        <f>COUNTIF('IGP3 Functions'!$F$18:$G$18,$T32)</f>
        <v>0</v>
      </c>
      <c r="M32" s="72">
        <f>COUNTIF('IGP3 Functions'!$F$19:$G$19,$T32)</f>
        <v>0</v>
      </c>
      <c r="N32" s="72">
        <f>COUNTIF('IGP3 Functions'!$F$20:$G$20,$T32)</f>
        <v>0</v>
      </c>
      <c r="O32" s="72">
        <f>COUNTIF('IGP3 Functions'!$F$22:$G$22,$T32)</f>
        <v>0</v>
      </c>
      <c r="P32" s="72">
        <f>COUNTIF('IGP3 Functions'!$F$24:$G$24,$T32)</f>
        <v>0</v>
      </c>
      <c r="Q32" s="72">
        <f>COUNTIF('IGP3 Functions'!$F$26:$G$26,$T32)</f>
        <v>0</v>
      </c>
      <c r="R32" s="169">
        <f t="shared" si="0"/>
        <v>0</v>
      </c>
      <c r="T32" s="131" t="s">
        <v>41</v>
      </c>
      <c r="U32" s="185" t="str">
        <f>IF('IGP1 Structure'!R23="1","R",IF('IGP1 Structure'!R23="2","L",IF('IGP1 Structure'!R23="3","L",IF('IGP1 Structure'!R23="4","L",IF('IGP1 Structure'!R23="5","R",IF('IGP1 Structure'!R23="6","L","C"))))))</f>
        <v>L</v>
      </c>
    </row>
    <row r="33" spans="1:21">
      <c r="E33" s="167" t="str">
        <f>IF('IGP1 Structure'!Q24="YES",'IGP1 Structure'!E24,"…")</f>
        <v>Local Level / Community Governments</v>
      </c>
      <c r="F33" s="162">
        <f>COUNTIF('IGP3 Functions'!$F$9:$G$9,$T33)</f>
        <v>0</v>
      </c>
      <c r="G33" s="162">
        <f>COUNTIF('IGP3 Functions'!$F$10:$G$10,$T33)</f>
        <v>0</v>
      </c>
      <c r="H33" s="72">
        <f>COUNTIF('IGP3 Functions'!$F$12:$G$12,$T33)</f>
        <v>0</v>
      </c>
      <c r="I33" s="72">
        <f>COUNTIF('IGP3 Functions'!$F$13:$G$13,$T33)</f>
        <v>0</v>
      </c>
      <c r="J33" s="72">
        <f>COUNTIF('IGP3 Functions'!$F$15:$G$15,$T33)</f>
        <v>0</v>
      </c>
      <c r="K33" s="72">
        <f>COUNTIF('IGP3 Functions'!$F$17:$G$17,$T33)</f>
        <v>0</v>
      </c>
      <c r="L33" s="72">
        <f>COUNTIF('IGP3 Functions'!$F$18:$G$18,$T33)</f>
        <v>0</v>
      </c>
      <c r="M33" s="72">
        <f>COUNTIF('IGP3 Functions'!$F$19:$G$19,$T33)</f>
        <v>0</v>
      </c>
      <c r="N33" s="72">
        <f>COUNTIF('IGP3 Functions'!$F$20:$G$20,$T33)</f>
        <v>0</v>
      </c>
      <c r="O33" s="72">
        <f>COUNTIF('IGP3 Functions'!$F$22:$G$22,$T33)</f>
        <v>0</v>
      </c>
      <c r="P33" s="72">
        <f>COUNTIF('IGP3 Functions'!$F$24:$G$24,$T33)</f>
        <v>0</v>
      </c>
      <c r="Q33" s="72">
        <f>COUNTIF('IGP3 Functions'!$F$26:$G$26,$T33)</f>
        <v>0</v>
      </c>
      <c r="R33" s="169">
        <f t="shared" si="0"/>
        <v>0</v>
      </c>
      <c r="T33" s="131" t="s">
        <v>42</v>
      </c>
      <c r="U33" s="185" t="str">
        <f>IF('IGP1 Structure'!R24="1","R",IF('IGP1 Structure'!R24="2","L",IF('IGP1 Structure'!R24="3","L",IF('IGP1 Structure'!R24="4","L",IF('IGP1 Structure'!R24="5","R",IF('IGP1 Structure'!R24="6","L","C"))))))</f>
        <v>L</v>
      </c>
    </row>
    <row r="34" spans="1:21">
      <c r="E34" s="167" t="str">
        <f>IF('IGP1 Structure'!Q25="YES",'IGP1 Structure'!E25,"…")</f>
        <v>…</v>
      </c>
      <c r="F34" s="162">
        <f>COUNTIF('IGP3 Functions'!$F$9:$G$9,$T34)</f>
        <v>0</v>
      </c>
      <c r="G34" s="162">
        <f>COUNTIF('IGP3 Functions'!$F$10:$G$10,$T34)</f>
        <v>0</v>
      </c>
      <c r="H34" s="72">
        <f>COUNTIF('IGP3 Functions'!$F$12:$G$12,$T34)</f>
        <v>0</v>
      </c>
      <c r="I34" s="72">
        <f>COUNTIF('IGP3 Functions'!$F$13:$G$13,$T34)</f>
        <v>0</v>
      </c>
      <c r="J34" s="72">
        <f>COUNTIF('IGP3 Functions'!$F$15:$G$15,$T34)</f>
        <v>0</v>
      </c>
      <c r="K34" s="72">
        <f>COUNTIF('IGP3 Functions'!$F$17:$G$17,$T34)</f>
        <v>0</v>
      </c>
      <c r="L34" s="72">
        <f>COUNTIF('IGP3 Functions'!$F$18:$G$18,$T34)</f>
        <v>0</v>
      </c>
      <c r="M34" s="72">
        <f>COUNTIF('IGP3 Functions'!$F$19:$G$19,$T34)</f>
        <v>0</v>
      </c>
      <c r="N34" s="72">
        <f>COUNTIF('IGP3 Functions'!$F$20:$G$20,$T34)</f>
        <v>0</v>
      </c>
      <c r="O34" s="72">
        <f>COUNTIF('IGP3 Functions'!$F$22:$G$22,$T34)</f>
        <v>0</v>
      </c>
      <c r="P34" s="72">
        <f>COUNTIF('IGP3 Functions'!$F$24:$G$24,$T34)</f>
        <v>0</v>
      </c>
      <c r="Q34" s="72">
        <f>COUNTIF('IGP3 Functions'!$F$26:$G$26,$T34)</f>
        <v>0</v>
      </c>
      <c r="R34" s="169">
        <f t="shared" si="0"/>
        <v>0</v>
      </c>
      <c r="T34" s="131" t="s">
        <v>43</v>
      </c>
      <c r="U34" s="186" t="str">
        <f>IF('IGP1 Structure'!R25="1","R",IF('IGP1 Structure'!R25="2","L",IF('IGP1 Structure'!R25="3","L",IF('IGP1 Structure'!R25="4","L",IF('IGP1 Structure'!R25="5","R",IF('IGP1 Structure'!R25="6","L","C"))))))</f>
        <v>C</v>
      </c>
    </row>
    <row r="35" spans="1:21">
      <c r="E35" s="167" t="s">
        <v>736</v>
      </c>
      <c r="F35" s="162">
        <f>COUNTIF('IGP3 Functions'!$F$9:$G$9,$T35)</f>
        <v>0</v>
      </c>
      <c r="G35" s="162">
        <f>COUNTIF('IGP3 Functions'!$F$10:$G$10,$T35)</f>
        <v>0</v>
      </c>
      <c r="H35" s="72">
        <f>COUNTIF('IGP3 Functions'!$F$12:$G$12,$T35)</f>
        <v>0</v>
      </c>
      <c r="I35" s="72">
        <f>COUNTIF('IGP3 Functions'!$F$13:$G$13,$T35)</f>
        <v>0</v>
      </c>
      <c r="J35" s="72">
        <f>COUNTIF('IGP3 Functions'!$F$15:$G$15,$T35)</f>
        <v>0</v>
      </c>
      <c r="K35" s="72">
        <f>COUNTIF('IGP3 Functions'!$F$17:$G$17,$T35)</f>
        <v>0</v>
      </c>
      <c r="L35" s="72">
        <f>COUNTIF('IGP3 Functions'!$F$18:$G$18,$T35)</f>
        <v>0</v>
      </c>
      <c r="M35" s="72">
        <f>COUNTIF('IGP3 Functions'!$F$19:$G$19,$T35)</f>
        <v>0</v>
      </c>
      <c r="N35" s="72">
        <f>COUNTIF('IGP3 Functions'!$F$20:$G$20,$T35)</f>
        <v>0</v>
      </c>
      <c r="O35" s="72">
        <f>COUNTIF('IGP3 Functions'!$F$22:$G$22,$T35)</f>
        <v>0</v>
      </c>
      <c r="P35" s="72">
        <f>COUNTIF('IGP3 Functions'!$F$24:$G$24,$T35)</f>
        <v>0</v>
      </c>
      <c r="Q35" s="72">
        <f>COUNTIF('IGP3 Functions'!$F$26:$G$26,$T35)</f>
        <v>0</v>
      </c>
      <c r="R35" s="169">
        <f t="shared" si="0"/>
        <v>0</v>
      </c>
      <c r="T35" s="131" t="s">
        <v>733</v>
      </c>
      <c r="U35" s="185" t="s">
        <v>70</v>
      </c>
    </row>
    <row r="36" spans="1:21">
      <c r="E36" s="165" t="s">
        <v>735</v>
      </c>
      <c r="F36" s="163">
        <f>COUNTIF('IGP3 Functions'!$F$9:$G$9,$T36)</f>
        <v>0</v>
      </c>
      <c r="G36" s="163">
        <f>COUNTIF('IGP3 Functions'!$F$10:$G$10,$T36)</f>
        <v>0</v>
      </c>
      <c r="H36" s="73">
        <f>COUNTIF('IGP3 Functions'!$F$12:$G$12,$T36)</f>
        <v>0</v>
      </c>
      <c r="I36" s="73">
        <f>COUNTIF('IGP3 Functions'!$F$13:$G$13,$T36)</f>
        <v>0</v>
      </c>
      <c r="J36" s="73">
        <f>COUNTIF('IGP3 Functions'!$F$15:$G$15,$T36)</f>
        <v>0</v>
      </c>
      <c r="K36" s="73">
        <f>COUNTIF('IGP3 Functions'!$F$17:$G$17,$T36)</f>
        <v>0</v>
      </c>
      <c r="L36" s="73">
        <f>COUNTIF('IGP3 Functions'!$F$18:$G$18,$T36)</f>
        <v>0</v>
      </c>
      <c r="M36" s="73">
        <f>COUNTIF('IGP3 Functions'!$F$19:$G$19,$T36)</f>
        <v>0</v>
      </c>
      <c r="N36" s="73">
        <f>COUNTIF('IGP3 Functions'!$F$20:$G$20,$T36)</f>
        <v>0</v>
      </c>
      <c r="O36" s="73">
        <f>COUNTIF('IGP3 Functions'!$F$22:$G$22,$T36)</f>
        <v>0</v>
      </c>
      <c r="P36" s="73">
        <f>COUNTIF('IGP3 Functions'!$F$24:$G$24,$T36)</f>
        <v>0</v>
      </c>
      <c r="Q36" s="73">
        <f>COUNTIF('IGP3 Functions'!$F$26:$G$26,$T36)</f>
        <v>0</v>
      </c>
      <c r="R36" s="173">
        <f t="shared" si="0"/>
        <v>0</v>
      </c>
      <c r="T36" s="132" t="s">
        <v>734</v>
      </c>
      <c r="U36" s="186" t="s">
        <v>748</v>
      </c>
    </row>
    <row r="37" spans="1:21">
      <c r="E37" s="167" t="s">
        <v>738</v>
      </c>
      <c r="F37" s="162">
        <f>SUMIF($U$30:$U$36,$U37,F$30:F$36)</f>
        <v>0</v>
      </c>
      <c r="G37" s="162">
        <f t="shared" ref="G37:Q39" si="1">SUMIF($U$30:$U$36,$U37,G$30:G$36)</f>
        <v>0</v>
      </c>
      <c r="H37" s="72">
        <f t="shared" si="1"/>
        <v>0</v>
      </c>
      <c r="I37" s="72">
        <f t="shared" si="1"/>
        <v>0</v>
      </c>
      <c r="J37" s="72">
        <f t="shared" si="1"/>
        <v>0</v>
      </c>
      <c r="K37" s="72">
        <f t="shared" si="1"/>
        <v>0</v>
      </c>
      <c r="L37" s="72">
        <f t="shared" si="1"/>
        <v>0</v>
      </c>
      <c r="M37" s="72">
        <f t="shared" si="1"/>
        <v>0</v>
      </c>
      <c r="N37" s="72">
        <f t="shared" si="1"/>
        <v>0</v>
      </c>
      <c r="O37" s="72">
        <f t="shared" si="1"/>
        <v>0</v>
      </c>
      <c r="P37" s="72">
        <f t="shared" si="1"/>
        <v>0</v>
      </c>
      <c r="Q37" s="72">
        <f t="shared" si="1"/>
        <v>0</v>
      </c>
      <c r="R37" s="169">
        <f t="shared" si="0"/>
        <v>0</v>
      </c>
      <c r="U37" s="184" t="s">
        <v>72</v>
      </c>
    </row>
    <row r="38" spans="1:21">
      <c r="E38" s="167" t="s">
        <v>739</v>
      </c>
      <c r="F38" s="162">
        <f t="shared" ref="F38:F39" si="2">SUMIF($U$30:$U$36,$U38,F$30:F$36)</f>
        <v>0</v>
      </c>
      <c r="G38" s="162">
        <f t="shared" si="1"/>
        <v>0</v>
      </c>
      <c r="H38" s="72">
        <f t="shared" si="1"/>
        <v>0</v>
      </c>
      <c r="I38" s="72">
        <f t="shared" si="1"/>
        <v>0</v>
      </c>
      <c r="J38" s="72">
        <f t="shared" si="1"/>
        <v>0</v>
      </c>
      <c r="K38" s="72">
        <f t="shared" si="1"/>
        <v>0</v>
      </c>
      <c r="L38" s="72">
        <f t="shared" si="1"/>
        <v>0</v>
      </c>
      <c r="M38" s="72">
        <f t="shared" si="1"/>
        <v>0</v>
      </c>
      <c r="N38" s="72">
        <f t="shared" si="1"/>
        <v>0</v>
      </c>
      <c r="O38" s="72">
        <f t="shared" si="1"/>
        <v>0</v>
      </c>
      <c r="P38" s="72">
        <f t="shared" si="1"/>
        <v>0</v>
      </c>
      <c r="Q38" s="72">
        <f t="shared" si="1"/>
        <v>0</v>
      </c>
      <c r="R38" s="169">
        <f t="shared" si="0"/>
        <v>0</v>
      </c>
      <c r="U38" s="185" t="s">
        <v>70</v>
      </c>
    </row>
    <row r="39" spans="1:21">
      <c r="E39" s="165" t="s">
        <v>740</v>
      </c>
      <c r="F39" s="163">
        <f t="shared" si="2"/>
        <v>0</v>
      </c>
      <c r="G39" s="163">
        <f t="shared" si="1"/>
        <v>0</v>
      </c>
      <c r="H39" s="73">
        <f t="shared" si="1"/>
        <v>0</v>
      </c>
      <c r="I39" s="73">
        <f t="shared" si="1"/>
        <v>0</v>
      </c>
      <c r="J39" s="73">
        <f t="shared" si="1"/>
        <v>0</v>
      </c>
      <c r="K39" s="73">
        <f t="shared" si="1"/>
        <v>0</v>
      </c>
      <c r="L39" s="73">
        <f t="shared" si="1"/>
        <v>0</v>
      </c>
      <c r="M39" s="73">
        <f t="shared" si="1"/>
        <v>0</v>
      </c>
      <c r="N39" s="73">
        <f t="shared" si="1"/>
        <v>0</v>
      </c>
      <c r="O39" s="73">
        <f t="shared" si="1"/>
        <v>0</v>
      </c>
      <c r="P39" s="73">
        <f t="shared" si="1"/>
        <v>0</v>
      </c>
      <c r="Q39" s="73">
        <f t="shared" si="1"/>
        <v>0</v>
      </c>
      <c r="R39" s="173">
        <f t="shared" si="0"/>
        <v>0</v>
      </c>
      <c r="U39" s="186" t="s">
        <v>748</v>
      </c>
    </row>
    <row r="40" spans="1:21">
      <c r="E40" s="168" t="s">
        <v>737</v>
      </c>
      <c r="F40" s="170">
        <f>SUM(F37:F39)</f>
        <v>0</v>
      </c>
      <c r="G40" s="170">
        <f t="shared" ref="G40:Q40" si="3">SUM(G37:G39)</f>
        <v>0</v>
      </c>
      <c r="H40" s="170">
        <f t="shared" si="3"/>
        <v>0</v>
      </c>
      <c r="I40" s="170">
        <f t="shared" si="3"/>
        <v>0</v>
      </c>
      <c r="J40" s="170">
        <f t="shared" si="3"/>
        <v>0</v>
      </c>
      <c r="K40" s="170">
        <f t="shared" si="3"/>
        <v>0</v>
      </c>
      <c r="L40" s="170">
        <f t="shared" si="3"/>
        <v>0</v>
      </c>
      <c r="M40" s="170">
        <f t="shared" si="3"/>
        <v>0</v>
      </c>
      <c r="N40" s="170">
        <f t="shared" si="3"/>
        <v>0</v>
      </c>
      <c r="O40" s="170">
        <f t="shared" si="3"/>
        <v>0</v>
      </c>
      <c r="P40" s="170">
        <f t="shared" si="3"/>
        <v>0</v>
      </c>
      <c r="Q40" s="170">
        <f t="shared" si="3"/>
        <v>0</v>
      </c>
      <c r="R40" s="171">
        <f t="shared" si="0"/>
        <v>0</v>
      </c>
    </row>
    <row r="45" spans="1:21" s="198" customFormat="1" ht="12" thickBot="1">
      <c r="C45" s="197"/>
      <c r="E45" s="199"/>
      <c r="F45" s="200"/>
      <c r="G45" s="201"/>
      <c r="I45" s="197"/>
      <c r="J45" s="197"/>
      <c r="K45" s="197"/>
      <c r="L45" s="197"/>
      <c r="N45" s="199"/>
      <c r="O45" s="199"/>
      <c r="P45" s="199"/>
      <c r="Q45" s="199"/>
    </row>
    <row r="46" spans="1:21">
      <c r="A46" s="58">
        <f>'IGP1 Structure'!A1</f>
        <v>0</v>
      </c>
      <c r="B46" s="58">
        <f>'IGP1 Structure'!B1</f>
        <v>0</v>
      </c>
      <c r="C46" s="58">
        <f>'IGP1 Structure'!C1</f>
        <v>0</v>
      </c>
      <c r="D46" s="58">
        <f>'IGP1 Structure'!D1</f>
        <v>0</v>
      </c>
      <c r="E46" s="58">
        <f>'IGP1 Structure'!E1</f>
        <v>0</v>
      </c>
      <c r="F46" s="58">
        <f>'IGP1 Structure'!F1</f>
        <v>0</v>
      </c>
      <c r="G46" s="58">
        <f>'IGP1 Structure'!G1</f>
        <v>0</v>
      </c>
      <c r="H46" s="58">
        <f>'IGP1 Structure'!H1</f>
        <v>0</v>
      </c>
      <c r="I46" s="58">
        <f>'IGP1 Structure'!I1</f>
        <v>0</v>
      </c>
      <c r="J46" s="58">
        <f>'IGP1 Structure'!J1</f>
        <v>0</v>
      </c>
      <c r="K46" s="58">
        <f>'IGP1 Structure'!K1</f>
        <v>0</v>
      </c>
      <c r="L46" s="58">
        <f>'IGP1 Structure'!L1</f>
        <v>0</v>
      </c>
    </row>
    <row r="47" spans="1:21">
      <c r="A47" s="58">
        <f>'IGP1 Structure'!A2</f>
        <v>0</v>
      </c>
      <c r="B47" s="58">
        <f>'IGP1 Structure'!B2</f>
        <v>0</v>
      </c>
      <c r="C47" s="58">
        <f>'IGP1 Structure'!C2</f>
        <v>0</v>
      </c>
      <c r="D47" s="58" t="str">
        <f>'IGP1 Structure'!D2</f>
        <v>LoGICA INTERGOVERNMENTAL PROFILE: STRUCTURE OF SUBNATIONAL GOVERNANCE INSTITUTIONS</v>
      </c>
      <c r="E47" s="58">
        <f>'IGP1 Structure'!E2</f>
        <v>0</v>
      </c>
      <c r="F47" s="58">
        <f>'IGP1 Structure'!F2</f>
        <v>0</v>
      </c>
      <c r="G47" s="58">
        <f>'IGP1 Structure'!G2</f>
        <v>0</v>
      </c>
      <c r="H47" s="58">
        <f>'IGP1 Structure'!H2</f>
        <v>0</v>
      </c>
      <c r="I47" s="58">
        <f>'IGP1 Structure'!I2</f>
        <v>0</v>
      </c>
      <c r="J47" s="58">
        <f>'IGP1 Structure'!J2</f>
        <v>0</v>
      </c>
      <c r="K47" s="58">
        <f>'IGP1 Structure'!K2</f>
        <v>0</v>
      </c>
      <c r="L47" s="58">
        <f>'IGP1 Structure'!L2</f>
        <v>0</v>
      </c>
    </row>
    <row r="48" spans="1:21">
      <c r="A48" s="58">
        <f>'IGP1 Structure'!A3</f>
        <v>0</v>
      </c>
      <c r="B48" s="58">
        <f>'IGP1 Structure'!B3</f>
        <v>0</v>
      </c>
      <c r="C48" s="58">
        <f>'IGP1 Structure'!C3</f>
        <v>0</v>
      </c>
      <c r="D48" s="58">
        <f>'IGP1 Structure'!D3</f>
        <v>0</v>
      </c>
      <c r="E48" s="58">
        <f>'IGP1 Structure'!E3</f>
        <v>0</v>
      </c>
      <c r="F48" s="58">
        <f>'IGP1 Structure'!F3</f>
        <v>0</v>
      </c>
      <c r="G48" s="58">
        <f>'IGP1 Structure'!G3</f>
        <v>0</v>
      </c>
      <c r="H48" s="58">
        <f>'IGP1 Structure'!H3</f>
        <v>0</v>
      </c>
      <c r="I48" s="58">
        <f>'IGP1 Structure'!I3</f>
        <v>0</v>
      </c>
      <c r="J48" s="58">
        <f>'IGP1 Structure'!J3</f>
        <v>0</v>
      </c>
      <c r="K48" s="58">
        <f>'IGP1 Structure'!K3</f>
        <v>0</v>
      </c>
      <c r="L48" s="58">
        <f>'IGP1 Structure'!L3</f>
        <v>0</v>
      </c>
    </row>
    <row r="49" spans="1:12">
      <c r="A49" s="58">
        <f>'IGP1 Structure'!A4</f>
        <v>0</v>
      </c>
      <c r="B49" s="58">
        <f>'IGP1 Structure'!B4</f>
        <v>0</v>
      </c>
      <c r="C49" s="58">
        <f>'IGP1 Structure'!C4</f>
        <v>0</v>
      </c>
      <c r="D49" s="58">
        <f>'IGP1 Structure'!D4</f>
        <v>0</v>
      </c>
      <c r="E49" s="58">
        <f>'IGP1 Structure'!E4</f>
        <v>0</v>
      </c>
      <c r="F49" s="58">
        <f>'IGP1 Structure'!F4</f>
        <v>0</v>
      </c>
      <c r="G49" s="58">
        <f>'IGP1 Structure'!G4</f>
        <v>0</v>
      </c>
      <c r="H49" s="58">
        <f>'IGP1 Structure'!H4</f>
        <v>0</v>
      </c>
      <c r="I49" s="58">
        <f>'IGP1 Structure'!I4</f>
        <v>0</v>
      </c>
      <c r="J49" s="58">
        <f>'IGP1 Structure'!J4</f>
        <v>0</v>
      </c>
      <c r="K49" s="58">
        <f>'IGP1 Structure'!K4</f>
        <v>0</v>
      </c>
      <c r="L49" s="58">
        <f>'IGP1 Structure'!L4</f>
        <v>0</v>
      </c>
    </row>
    <row r="50" spans="1:12">
      <c r="A50" s="58">
        <f>'IGP1 Structure'!A5</f>
        <v>0</v>
      </c>
      <c r="B50" s="58">
        <f>'IGP1 Structure'!B5</f>
        <v>0</v>
      </c>
      <c r="C50" s="58">
        <f>'IGP1 Structure'!C5</f>
        <v>0</v>
      </c>
      <c r="D50" s="58" t="str">
        <f>'IGP1 Structure'!D5</f>
        <v>General Country Information</v>
      </c>
      <c r="E50" s="58">
        <f>'IGP1 Structure'!E5</f>
        <v>0</v>
      </c>
      <c r="F50" s="58">
        <f>'IGP1 Structure'!F5</f>
        <v>0</v>
      </c>
      <c r="G50" s="58">
        <f>'IGP1 Structure'!G5</f>
        <v>0</v>
      </c>
      <c r="H50" s="58">
        <f>'IGP1 Structure'!H5</f>
        <v>0</v>
      </c>
      <c r="I50" s="58">
        <f>'IGP1 Structure'!I5</f>
        <v>0</v>
      </c>
      <c r="J50" s="58">
        <f>'IGP1 Structure'!J5</f>
        <v>0</v>
      </c>
      <c r="K50" s="58">
        <f>'IGP1 Structure'!K5</f>
        <v>0</v>
      </c>
      <c r="L50" s="58" t="str">
        <f>'IGP1 Structure'!L5</f>
        <v>Comments / Clarification</v>
      </c>
    </row>
    <row r="51" spans="1:12">
      <c r="A51" s="58">
        <f>'IGP1 Structure'!A6</f>
        <v>0</v>
      </c>
      <c r="B51" s="58">
        <f>'IGP1 Structure'!B6</f>
        <v>0</v>
      </c>
      <c r="C51" s="58" t="str">
        <f>'IGP1 Structure'!C6</f>
        <v>C1</v>
      </c>
      <c r="D51" s="58" t="str">
        <f>'IGP1 Structure'!D6</f>
        <v>Basic Country Information</v>
      </c>
      <c r="E51" s="58">
        <f>'IGP1 Structure'!E6</f>
        <v>0</v>
      </c>
      <c r="F51" s="58">
        <f>'IGP1 Structure'!F6</f>
        <v>0</v>
      </c>
      <c r="G51" s="58">
        <f>'IGP1 Structure'!G6</f>
        <v>0</v>
      </c>
      <c r="H51" s="58">
        <f>'IGP1 Structure'!H6</f>
        <v>0</v>
      </c>
      <c r="I51" s="58">
        <f>'IGP1 Structure'!I6</f>
        <v>0</v>
      </c>
      <c r="J51" s="58">
        <f>'IGP1 Structure'!J6</f>
        <v>0</v>
      </c>
      <c r="K51" s="58">
        <f>'IGP1 Structure'!K6</f>
        <v>0</v>
      </c>
      <c r="L51" s="58">
        <f>'IGP1 Structure'!L6</f>
        <v>0</v>
      </c>
    </row>
    <row r="52" spans="1:12">
      <c r="A52" s="58">
        <f>'IGP1 Structure'!A7</f>
        <v>0</v>
      </c>
      <c r="B52" s="58">
        <f>'IGP1 Structure'!B7</f>
        <v>0</v>
      </c>
      <c r="C52" s="58" t="str">
        <f>'IGP1 Structure'!C7</f>
        <v>C1.1</v>
      </c>
      <c r="D52" s="58" t="str">
        <f>'IGP1 Structure'!D7</f>
        <v>Country Name</v>
      </c>
      <c r="E52" s="58" t="str">
        <f>'IGP1 Structure'!E7</f>
        <v>Papua New Guinea (PNG)</v>
      </c>
      <c r="F52" s="58">
        <f>'IGP1 Structure'!F7</f>
        <v>0</v>
      </c>
      <c r="G52" s="58">
        <f>'IGP1 Structure'!G7</f>
        <v>0</v>
      </c>
      <c r="H52" s="58">
        <f>'IGP1 Structure'!H7</f>
        <v>0</v>
      </c>
      <c r="I52" s="58">
        <f>'IGP1 Structure'!I7</f>
        <v>0</v>
      </c>
      <c r="J52" s="58">
        <f>'IGP1 Structure'!J7</f>
        <v>0</v>
      </c>
      <c r="K52" s="58">
        <f>'IGP1 Structure'!K7</f>
        <v>0</v>
      </c>
      <c r="L52" s="58">
        <f>'IGP1 Structure'!L7</f>
        <v>0</v>
      </c>
    </row>
    <row r="53" spans="1:12">
      <c r="A53" s="58">
        <f>'IGP1 Structure'!A8</f>
        <v>0</v>
      </c>
      <c r="B53" s="58">
        <f>'IGP1 Structure'!B8</f>
        <v>0</v>
      </c>
      <c r="C53" s="58" t="str">
        <f>'IGP1 Structure'!C8</f>
        <v>C1.2</v>
      </c>
      <c r="D53" s="58" t="str">
        <f>'IGP1 Structure'!D8</f>
        <v>Information/Data for Year</v>
      </c>
      <c r="E53" s="58">
        <f>'IGP1 Structure'!E8</f>
        <v>2026</v>
      </c>
      <c r="F53" s="58">
        <f>'IGP1 Structure'!F8</f>
        <v>0</v>
      </c>
      <c r="G53" s="58">
        <f>'IGP1 Structure'!G8</f>
        <v>0</v>
      </c>
      <c r="H53" s="58">
        <f>'IGP1 Structure'!H8</f>
        <v>0</v>
      </c>
      <c r="I53" s="58">
        <f>'IGP1 Structure'!I8</f>
        <v>0</v>
      </c>
      <c r="J53" s="58">
        <f>'IGP1 Structure'!J8</f>
        <v>0</v>
      </c>
      <c r="K53" s="58">
        <f>'IGP1 Structure'!K8</f>
        <v>0</v>
      </c>
      <c r="L53" s="58">
        <f>'IGP1 Structure'!L8</f>
        <v>0</v>
      </c>
    </row>
    <row r="54" spans="1:12">
      <c r="A54" s="58">
        <f>'IGP1 Structure'!A9</f>
        <v>0</v>
      </c>
      <c r="B54" s="58">
        <f>'IGP1 Structure'!B9</f>
        <v>0</v>
      </c>
      <c r="C54" s="58" t="str">
        <f>'IGP1 Structure'!C9</f>
        <v>C1.3</v>
      </c>
      <c r="D54" s="58" t="str">
        <f>'IGP1 Structure'!D9</f>
        <v>Total National Population</v>
      </c>
      <c r="E54" s="58">
        <f>'IGP1 Structure'!E9</f>
        <v>10185363</v>
      </c>
      <c r="F54" s="58">
        <f>'IGP1 Structure'!F9</f>
        <v>0</v>
      </c>
      <c r="G54" s="58">
        <f>'IGP1 Structure'!G9</f>
        <v>0</v>
      </c>
      <c r="H54" s="58">
        <f>'IGP1 Structure'!H9</f>
        <v>0</v>
      </c>
      <c r="I54" s="58">
        <f>'IGP1 Structure'!I9</f>
        <v>0</v>
      </c>
      <c r="J54" s="58">
        <f>'IGP1 Structure'!J9</f>
        <v>0</v>
      </c>
      <c r="K54" s="58">
        <f>'IGP1 Structure'!K9</f>
        <v>0</v>
      </c>
      <c r="L54" s="58" t="str">
        <f>'IGP1 Structure'!L9</f>
        <v>2024 Census (see: https://www.nso.gov.pg/statistics/population)</v>
      </c>
    </row>
    <row r="55" spans="1:12">
      <c r="A55" s="58">
        <f>'IGP1 Structure'!A10</f>
        <v>0</v>
      </c>
      <c r="B55" s="58">
        <f>'IGP1 Structure'!B10</f>
        <v>0</v>
      </c>
      <c r="C55" s="58">
        <f>'IGP1 Structure'!C10</f>
        <v>0</v>
      </c>
      <c r="D55" s="58">
        <f>'IGP1 Structure'!D10</f>
        <v>0</v>
      </c>
      <c r="E55" s="58">
        <f>'IGP1 Structure'!E10</f>
        <v>0</v>
      </c>
      <c r="F55" s="58">
        <f>'IGP1 Structure'!F10</f>
        <v>0</v>
      </c>
      <c r="G55" s="58">
        <f>'IGP1 Structure'!G10</f>
        <v>0</v>
      </c>
      <c r="H55" s="58">
        <f>'IGP1 Structure'!H10</f>
        <v>0</v>
      </c>
      <c r="I55" s="58">
        <f>'IGP1 Structure'!I10</f>
        <v>0</v>
      </c>
      <c r="J55" s="58">
        <f>'IGP1 Structure'!J10</f>
        <v>0</v>
      </c>
      <c r="K55" s="58">
        <f>'IGP1 Structure'!K10</f>
        <v>0</v>
      </c>
      <c r="L55" s="58">
        <f>'IGP1 Structure'!L10</f>
        <v>0</v>
      </c>
    </row>
    <row r="56" spans="1:12">
      <c r="A56" s="58">
        <f>'IGP1 Structure'!A11</f>
        <v>0</v>
      </c>
      <c r="B56" s="58">
        <f>'IGP1 Structure'!B11</f>
        <v>0</v>
      </c>
      <c r="C56" s="58" t="str">
        <f>'IGP1 Structure'!C11</f>
        <v>C.4</v>
      </c>
      <c r="D56" s="58" t="str">
        <f>'IGP1 Structure'!D11</f>
        <v>Main decentralization / subnational / intergovernmental legislation /policies</v>
      </c>
      <c r="E56" s="58">
        <f>'IGP1 Structure'!E11</f>
        <v>0</v>
      </c>
      <c r="F56" s="58" t="str">
        <f>'IGP1 Structure'!F11</f>
        <v>Year  Enacted</v>
      </c>
      <c r="G56" s="58">
        <f>'IGP1 Structure'!G11</f>
        <v>0</v>
      </c>
      <c r="H56" s="58">
        <f>'IGP1 Structure'!H11</f>
        <v>0</v>
      </c>
      <c r="I56" s="58">
        <f>'IGP1 Structure'!I11</f>
        <v>0</v>
      </c>
      <c r="J56" s="58">
        <f>'IGP1 Structure'!J11</f>
        <v>0</v>
      </c>
      <c r="K56" s="58">
        <f>'IGP1 Structure'!K11</f>
        <v>0</v>
      </c>
      <c r="L56" s="58">
        <f>'IGP1 Structure'!L11</f>
        <v>0</v>
      </c>
    </row>
    <row r="57" spans="1:12">
      <c r="A57" s="58">
        <f>'IGP1 Structure'!A12</f>
        <v>0</v>
      </c>
      <c r="B57" s="58">
        <f>'IGP1 Structure'!B12</f>
        <v>0</v>
      </c>
      <c r="C57" s="58" t="str">
        <f>'IGP1 Structure'!C12</f>
        <v>C4.1</v>
      </c>
      <c r="D57" s="58" t="str">
        <f>'IGP1 Structure'!D12</f>
        <v>Organic Law on Provincial Governments and Local Level Governments</v>
      </c>
      <c r="E57" s="58">
        <f>'IGP1 Structure'!E12</f>
        <v>0</v>
      </c>
      <c r="F57" s="58">
        <f>'IGP1 Structure'!F12</f>
        <v>1995</v>
      </c>
      <c r="G57" s="58">
        <f>'IGP1 Structure'!G12</f>
        <v>0</v>
      </c>
      <c r="H57" s="58">
        <f>'IGP1 Structure'!H12</f>
        <v>0</v>
      </c>
      <c r="I57" s="58">
        <f>'IGP1 Structure'!I12</f>
        <v>0</v>
      </c>
      <c r="J57" s="58">
        <f>'IGP1 Structure'!J12</f>
        <v>0</v>
      </c>
      <c r="K57" s="58">
        <f>'IGP1 Structure'!K12</f>
        <v>0</v>
      </c>
      <c r="L57" s="58">
        <f>'IGP1 Structure'!L12</f>
        <v>0</v>
      </c>
    </row>
    <row r="58" spans="1:12">
      <c r="A58" s="58">
        <f>'IGP1 Structure'!A13</f>
        <v>0</v>
      </c>
      <c r="B58" s="58">
        <f>'IGP1 Structure'!B13</f>
        <v>0</v>
      </c>
      <c r="C58" s="58" t="str">
        <f>'IGP1 Structure'!C13</f>
        <v>C4.2</v>
      </c>
      <c r="D58" s="58" t="str">
        <f>'IGP1 Structure'!D13</f>
        <v>Intergovernmental Relations (Functions and Funding) Act</v>
      </c>
      <c r="E58" s="58">
        <f>'IGP1 Structure'!E13</f>
        <v>0</v>
      </c>
      <c r="F58" s="58">
        <f>'IGP1 Structure'!F13</f>
        <v>2009</v>
      </c>
      <c r="G58" s="58">
        <f>'IGP1 Structure'!G13</f>
        <v>0</v>
      </c>
      <c r="H58" s="58">
        <f>'IGP1 Structure'!H13</f>
        <v>0</v>
      </c>
      <c r="I58" s="58">
        <f>'IGP1 Structure'!I13</f>
        <v>0</v>
      </c>
      <c r="J58" s="58">
        <f>'IGP1 Structure'!J13</f>
        <v>0</v>
      </c>
      <c r="K58" s="58">
        <f>'IGP1 Structure'!K13</f>
        <v>0</v>
      </c>
      <c r="L58" s="58">
        <f>'IGP1 Structure'!L13</f>
        <v>0</v>
      </c>
    </row>
    <row r="59" spans="1:12">
      <c r="A59" s="58">
        <f>'IGP1 Structure'!A14</f>
        <v>0</v>
      </c>
      <c r="B59" s="58">
        <f>'IGP1 Structure'!B14</f>
        <v>0</v>
      </c>
      <c r="C59" s="58" t="str">
        <f>'IGP1 Structure'!C14</f>
        <v>C4.3</v>
      </c>
      <c r="D59" s="58" t="str">
        <f>'IGP1 Structure'!D14</f>
        <v xml:space="preserve">District Development Authority Act </v>
      </c>
      <c r="E59" s="58">
        <f>'IGP1 Structure'!E14</f>
        <v>0</v>
      </c>
      <c r="F59" s="58">
        <f>'IGP1 Structure'!F14</f>
        <v>2014</v>
      </c>
      <c r="G59" s="58">
        <f>'IGP1 Structure'!G14</f>
        <v>0</v>
      </c>
      <c r="H59" s="58">
        <f>'IGP1 Structure'!H14</f>
        <v>0</v>
      </c>
      <c r="I59" s="58">
        <f>'IGP1 Structure'!I14</f>
        <v>0</v>
      </c>
      <c r="J59" s="58">
        <f>'IGP1 Structure'!J14</f>
        <v>0</v>
      </c>
      <c r="K59" s="58">
        <f>'IGP1 Structure'!K14</f>
        <v>0</v>
      </c>
      <c r="L59" s="58">
        <f>'IGP1 Structure'!L14</f>
        <v>0</v>
      </c>
    </row>
    <row r="60" spans="1:12">
      <c r="A60" s="58">
        <f>'IGP1 Structure'!A15</f>
        <v>0</v>
      </c>
      <c r="B60" s="58">
        <f>'IGP1 Structure'!B15</f>
        <v>0</v>
      </c>
      <c r="C60" s="58" t="str">
        <f>'IGP1 Structure'!C15</f>
        <v>C4.4</v>
      </c>
      <c r="D60" s="58">
        <f>'IGP1 Structure'!D15</f>
        <v>0</v>
      </c>
      <c r="E60" s="58">
        <f>'IGP1 Structure'!E15</f>
        <v>0</v>
      </c>
      <c r="F60" s="58">
        <f>'IGP1 Structure'!F15</f>
        <v>0</v>
      </c>
      <c r="G60" s="58">
        <f>'IGP1 Structure'!G15</f>
        <v>0</v>
      </c>
      <c r="H60" s="58">
        <f>'IGP1 Structure'!H15</f>
        <v>0</v>
      </c>
      <c r="I60" s="58">
        <f>'IGP1 Structure'!I15</f>
        <v>0</v>
      </c>
      <c r="J60" s="58">
        <f>'IGP1 Structure'!J15</f>
        <v>0</v>
      </c>
      <c r="K60" s="58">
        <f>'IGP1 Structure'!K15</f>
        <v>0</v>
      </c>
      <c r="L60" s="58">
        <f>'IGP1 Structure'!L15</f>
        <v>0</v>
      </c>
    </row>
    <row r="61" spans="1:12">
      <c r="A61" s="58">
        <f>'IGP1 Structure'!A16</f>
        <v>0</v>
      </c>
      <c r="B61" s="58">
        <f>'IGP1 Structure'!B16</f>
        <v>0</v>
      </c>
      <c r="C61" s="58">
        <f>'IGP1 Structure'!C16</f>
        <v>0</v>
      </c>
      <c r="D61" s="58">
        <f>'IGP1 Structure'!D16</f>
        <v>0</v>
      </c>
      <c r="E61" s="58">
        <f>'IGP1 Structure'!E16</f>
        <v>0</v>
      </c>
      <c r="F61" s="58">
        <f>'IGP1 Structure'!F16</f>
        <v>0</v>
      </c>
      <c r="G61" s="58">
        <f>'IGP1 Structure'!G16</f>
        <v>0</v>
      </c>
      <c r="H61" s="58">
        <f>'IGP1 Structure'!H16</f>
        <v>0</v>
      </c>
      <c r="I61" s="58">
        <f>'IGP1 Structure'!I16</f>
        <v>0</v>
      </c>
      <c r="J61" s="58">
        <f>'IGP1 Structure'!J16</f>
        <v>0</v>
      </c>
      <c r="K61" s="58">
        <f>'IGP1 Structure'!K16</f>
        <v>0</v>
      </c>
      <c r="L61" s="58">
        <f>'IGP1 Structure'!L16</f>
        <v>0</v>
      </c>
    </row>
    <row r="62" spans="1:12">
      <c r="A62" s="58">
        <f>'IGP1 Structure'!A17</f>
        <v>0</v>
      </c>
      <c r="B62" s="58">
        <f>'IGP1 Structure'!B17</f>
        <v>0</v>
      </c>
      <c r="C62" s="58">
        <f>'IGP1 Structure'!C17</f>
        <v>0</v>
      </c>
      <c r="D62" s="58">
        <f>'IGP1 Structure'!D17</f>
        <v>0</v>
      </c>
      <c r="E62" s="58">
        <f>'IGP1 Structure'!E17</f>
        <v>0</v>
      </c>
      <c r="F62" s="58">
        <f>'IGP1 Structure'!F17</f>
        <v>0</v>
      </c>
      <c r="G62" s="58">
        <f>'IGP1 Structure'!G17</f>
        <v>0</v>
      </c>
      <c r="H62" s="58">
        <f>'IGP1 Structure'!H17</f>
        <v>0</v>
      </c>
      <c r="I62" s="58">
        <f>'IGP1 Structure'!I17</f>
        <v>0</v>
      </c>
      <c r="J62" s="58">
        <f>'IGP1 Structure'!J17</f>
        <v>0</v>
      </c>
      <c r="K62" s="58">
        <f>'IGP1 Structure'!K17</f>
        <v>0</v>
      </c>
      <c r="L62" s="58">
        <f>'IGP1 Structure'!L17</f>
        <v>0</v>
      </c>
    </row>
    <row r="63" spans="1:12">
      <c r="A63" s="58">
        <f>'IGP1 Structure'!A18</f>
        <v>0</v>
      </c>
      <c r="B63" s="58">
        <f>'IGP1 Structure'!B18</f>
        <v>0</v>
      </c>
      <c r="C63" s="58">
        <f>'IGP1 Structure'!C18</f>
        <v>0</v>
      </c>
      <c r="D63" s="58">
        <f>'IGP1 Structure'!D18</f>
        <v>0</v>
      </c>
      <c r="E63" s="58">
        <f>'IGP1 Structure'!E18</f>
        <v>0</v>
      </c>
      <c r="F63" s="58">
        <f>'IGP1 Structure'!F18</f>
        <v>0</v>
      </c>
      <c r="G63" s="58">
        <f>'IGP1 Structure'!G18</f>
        <v>0</v>
      </c>
      <c r="H63" s="58">
        <f>'IGP1 Structure'!H18</f>
        <v>0</v>
      </c>
      <c r="I63" s="58">
        <f>'IGP1 Structure'!I18</f>
        <v>0</v>
      </c>
      <c r="J63" s="58">
        <f>'IGP1 Structure'!J18</f>
        <v>0</v>
      </c>
      <c r="K63" s="58">
        <f>'IGP1 Structure'!K18</f>
        <v>0</v>
      </c>
      <c r="L63" s="58">
        <f>'IGP1 Structure'!L18</f>
        <v>0</v>
      </c>
    </row>
    <row r="64" spans="1:12">
      <c r="A64" s="58">
        <f>'IGP1 Structure'!A19</f>
        <v>0</v>
      </c>
      <c r="B64" s="58">
        <f>'IGP1 Structure'!B19</f>
        <v>0</v>
      </c>
      <c r="C64" s="58">
        <f>'IGP1 Structure'!C19</f>
        <v>0</v>
      </c>
      <c r="D64" s="58" t="str">
        <f>'IGP1 Structure'!D19</f>
        <v>Level / tier / type</v>
      </c>
      <c r="E64" s="58" t="str">
        <f>'IGP1 Structure'!E19</f>
        <v>Institutional level/tier/type (name)</v>
      </c>
      <c r="F64" s="58" t="str">
        <f>'IGP1 Structure'!F19</f>
        <v>Number of units</v>
      </c>
      <c r="G64" s="58" t="str">
        <f>'IGP1 Structure'!G19</f>
        <v>Complete territorial coverage?</v>
      </c>
      <c r="H64" s="58" t="str">
        <f>'IGP1 Structure'!H19</f>
        <v>Uniform structure ?</v>
      </c>
      <c r="I64" s="58" t="str">
        <f>'IGP1 Structure'!I19</f>
        <v>Subnational Governance Level / Tier / Type</v>
      </c>
      <c r="J64" s="58" t="str">
        <f>'IGP1 Structure'!J19</f>
        <v>Population of 
level / tier / type</v>
      </c>
      <c r="K64" s="58">
        <f>'IGP1 Structure'!K19</f>
        <v>0</v>
      </c>
      <c r="L64" s="58" t="str">
        <f>'IGP1 Structure'!L19</f>
        <v>Comments / Clarification</v>
      </c>
    </row>
    <row r="65" spans="1:17">
      <c r="A65" s="58">
        <f>'IGP1 Structure'!A20</f>
        <v>0</v>
      </c>
      <c r="B65" s="58">
        <f>'IGP1 Structure'!B20</f>
        <v>0</v>
      </c>
      <c r="C65" s="58">
        <f>'IGP1 Structure'!C20</f>
        <v>0</v>
      </c>
      <c r="D65" s="58">
        <f>'IGP1 Structure'!D20</f>
        <v>0</v>
      </c>
      <c r="E65" s="58">
        <f>'IGP1 Structure'!E20</f>
        <v>0</v>
      </c>
      <c r="F65" s="58">
        <f>'IGP1 Structure'!F20</f>
        <v>0</v>
      </c>
      <c r="G65" s="58">
        <f>'IGP1 Structure'!G20</f>
        <v>0</v>
      </c>
      <c r="H65" s="58">
        <f>'IGP1 Structure'!H20</f>
        <v>0</v>
      </c>
      <c r="I65" s="58">
        <f>'IGP1 Structure'!I20</f>
        <v>0</v>
      </c>
      <c r="J65" s="58">
        <f>'IGP1 Structure'!J20</f>
        <v>0</v>
      </c>
      <c r="K65" s="58">
        <f>'IGP1 Structure'!K20</f>
        <v>0</v>
      </c>
      <c r="L65" s="58">
        <f>'IGP1 Structure'!L20</f>
        <v>0</v>
      </c>
    </row>
    <row r="66" spans="1:17">
      <c r="A66" s="58">
        <f>'IGP1 Structure'!A21</f>
        <v>0</v>
      </c>
      <c r="B66" s="58">
        <f>'IGP1 Structure'!B21</f>
        <v>0</v>
      </c>
      <c r="C66" s="58" t="str">
        <f>'IGP1 Structure'!C21</f>
        <v>C</v>
      </c>
      <c r="D66" s="58" t="str">
        <f>'IGP1 Structure'!D21</f>
        <v>National level</v>
      </c>
      <c r="E66" s="58" t="str">
        <f>'IGP1 Structure'!E21</f>
        <v>National government</v>
      </c>
      <c r="F66" s="58">
        <f>'IGP1 Structure'!F21</f>
        <v>1</v>
      </c>
      <c r="G66" s="58">
        <f>'IGP1 Structure'!G21</f>
        <v>0</v>
      </c>
      <c r="H66" s="58">
        <f>'IGP1 Structure'!H21</f>
        <v>0</v>
      </c>
      <c r="I66" s="58">
        <f>'IGP1 Structure'!I21</f>
        <v>0</v>
      </c>
      <c r="J66" s="58">
        <f>'IGP1 Structure'!J21</f>
        <v>10185363</v>
      </c>
      <c r="K66" s="58">
        <f>'IGP1 Structure'!K21</f>
        <v>0</v>
      </c>
      <c r="L66" s="58">
        <f>'IGP1 Structure'!L21</f>
        <v>0</v>
      </c>
    </row>
    <row r="67" spans="1:17">
      <c r="A67" s="58">
        <f>'IGP1 Structure'!A22</f>
        <v>0</v>
      </c>
      <c r="B67" s="58">
        <f>'IGP1 Structure'!B22</f>
        <v>0</v>
      </c>
      <c r="C67" s="58" t="str">
        <f>'IGP1 Structure'!C22</f>
        <v>S1</v>
      </c>
      <c r="D67" s="58" t="str">
        <f>'IGP1 Structure'!D22</f>
        <v>First level / tier / type</v>
      </c>
      <c r="E67" s="58" t="str">
        <f>'IGP1 Structure'!E22</f>
        <v>Provinces (20); AGB (1) &amp; NCD (1)</v>
      </c>
      <c r="F67" s="58">
        <f>'IGP1 Structure'!F22</f>
        <v>22</v>
      </c>
      <c r="G67" s="58" t="str">
        <f>'IGP1 Structure'!G22</f>
        <v>Yes</v>
      </c>
      <c r="H67" s="58" t="str">
        <f>'IGP1 Structure'!H22</f>
        <v>No</v>
      </c>
      <c r="I67" s="58" t="str">
        <f>'IGP1 Structure'!I22</f>
        <v>1-Main Regional</v>
      </c>
      <c r="J67" s="58">
        <f>'IGP1 Structure'!J22</f>
        <v>10185363</v>
      </c>
      <c r="K67" s="58">
        <f>'IGP1 Structure'!K22</f>
        <v>0</v>
      </c>
      <c r="L67" s="58" t="str">
        <f>'IGP1 Structure'!L22</f>
        <v>Bougainville and the National Capital District are governed by different laws.</v>
      </c>
    </row>
    <row r="68" spans="1:17">
      <c r="A68" s="58">
        <f>'IGP1 Structure'!A23</f>
        <v>0</v>
      </c>
      <c r="B68" s="58">
        <f>'IGP1 Structure'!B23</f>
        <v>0</v>
      </c>
      <c r="C68" s="58" t="str">
        <f>'IGP1 Structure'!C23</f>
        <v>S2</v>
      </c>
      <c r="D68" s="58" t="str">
        <f>'IGP1 Structure'!D23</f>
        <v>Second level / tier  / type</v>
      </c>
      <c r="E68" s="58" t="str">
        <f>'IGP1 Structure'!E23</f>
        <v>Districts</v>
      </c>
      <c r="F68" s="58">
        <f>'IGP1 Structure'!F23</f>
        <v>96</v>
      </c>
      <c r="G68" s="58" t="str">
        <f>'IGP1 Structure'!G23</f>
        <v>Yes</v>
      </c>
      <c r="H68" s="58" t="str">
        <f>'IGP1 Structure'!H23</f>
        <v>Yes</v>
      </c>
      <c r="I68" s="58" t="str">
        <f>'IGP1 Structure'!I23</f>
        <v>2-Main Local</v>
      </c>
      <c r="J68" s="58">
        <f>'IGP1 Structure'!J23</f>
        <v>10185363</v>
      </c>
      <c r="K68" s="58">
        <f>'IGP1 Structure'!K23</f>
        <v>0</v>
      </c>
      <c r="L68" s="58">
        <f>'IGP1 Structure'!L23</f>
        <v>0</v>
      </c>
    </row>
    <row r="69" spans="1:17">
      <c r="A69" s="58">
        <f>'IGP1 Structure'!A24</f>
        <v>0</v>
      </c>
      <c r="B69" s="58">
        <f>'IGP1 Structure'!B24</f>
        <v>0</v>
      </c>
      <c r="C69" s="58" t="str">
        <f>'IGP1 Structure'!C24</f>
        <v>S3</v>
      </c>
      <c r="D69" s="58" t="str">
        <f>'IGP1 Structure'!D24</f>
        <v>Third level / tier / type</v>
      </c>
      <c r="E69" s="58" t="str">
        <f>'IGP1 Structure'!E24</f>
        <v>Local Level / Community Governments</v>
      </c>
      <c r="F69" s="58">
        <f>'IGP1 Structure'!F24</f>
        <v>418</v>
      </c>
      <c r="G69" s="58" t="str">
        <f>'IGP1 Structure'!G24</f>
        <v>No</v>
      </c>
      <c r="H69" s="58" t="str">
        <f>'IGP1 Structure'!H24</f>
        <v>No</v>
      </c>
      <c r="I69" s="58" t="str">
        <f>'IGP1 Structure'!I24</f>
        <v>3-Lower Local</v>
      </c>
      <c r="J69" s="58">
        <f>'IGP1 Structure'!J24</f>
        <v>9428609</v>
      </c>
      <c r="K69" s="58">
        <f>'IGP1 Structure'!K24</f>
        <v>0</v>
      </c>
      <c r="L69" s="58" t="str">
        <f>'IGP1 Structure'!L24</f>
        <v>The 20 Provinces contain 371 LLGs (source: https://www.treasury.gov.pg/wp-content/uploads/2025/11/eVolume-1-2026-.pdf), reported numbers fluctuate slightly. Bougainville previously had 12 LLGs but have been replaced by 47 Community Governments. The National Capital District does not have LLGs. See: https://devpolicy.org/shining-a-light-on-local-level-government-in-png-20250612/</v>
      </c>
    </row>
    <row r="70" spans="1:17">
      <c r="A70" s="58">
        <f>'IGP1 Structure'!A25</f>
        <v>0</v>
      </c>
      <c r="B70" s="58">
        <f>'IGP1 Structure'!B25</f>
        <v>0</v>
      </c>
      <c r="C70" s="58" t="str">
        <f>'IGP1 Structure'!C25</f>
        <v>S4</v>
      </c>
      <c r="D70" s="58" t="str">
        <f>'IGP1 Structure'!D25</f>
        <v>Fourth level / tier / type</v>
      </c>
      <c r="E70" s="58">
        <f>'IGP1 Structure'!E25</f>
        <v>0</v>
      </c>
      <c r="F70" s="58">
        <f>'IGP1 Structure'!F25</f>
        <v>0</v>
      </c>
      <c r="G70" s="58">
        <f>'IGP1 Structure'!G25</f>
        <v>0</v>
      </c>
      <c r="H70" s="58">
        <f>'IGP1 Structure'!H25</f>
        <v>0</v>
      </c>
      <c r="I70" s="58">
        <f>'IGP1 Structure'!I25</f>
        <v>0</v>
      </c>
      <c r="J70" s="58">
        <f>'IGP1 Structure'!J25</f>
        <v>0</v>
      </c>
      <c r="K70" s="58">
        <f>'IGP1 Structure'!K25</f>
        <v>0</v>
      </c>
      <c r="L70" s="58">
        <f>'IGP1 Structure'!L25</f>
        <v>0</v>
      </c>
    </row>
    <row r="71" spans="1:17">
      <c r="A71" s="58">
        <f>'IGP1 Structure'!A26</f>
        <v>0</v>
      </c>
      <c r="B71" s="58">
        <f>'IGP1 Structure'!B26</f>
        <v>0</v>
      </c>
      <c r="C71" s="58">
        <f>'IGP1 Structure'!C26</f>
        <v>0</v>
      </c>
      <c r="D71" s="58">
        <f>'IGP1 Structure'!D26</f>
        <v>0</v>
      </c>
      <c r="E71" s="58">
        <f>'IGP1 Structure'!E26</f>
        <v>0</v>
      </c>
      <c r="F71" s="58">
        <f>'IGP1 Structure'!F26</f>
        <v>0</v>
      </c>
      <c r="G71" s="58">
        <f>'IGP1 Structure'!G26</f>
        <v>0</v>
      </c>
      <c r="H71" s="58">
        <f>'IGP1 Structure'!H26</f>
        <v>0</v>
      </c>
      <c r="I71" s="58">
        <f>'IGP1 Structure'!I26</f>
        <v>0</v>
      </c>
      <c r="J71" s="58">
        <f>'IGP1 Structure'!J26</f>
        <v>0</v>
      </c>
      <c r="K71" s="58">
        <f>'IGP1 Structure'!K26</f>
        <v>0</v>
      </c>
      <c r="L71" s="58">
        <f>'IGP1 Structure'!L26</f>
        <v>0</v>
      </c>
    </row>
    <row r="72" spans="1:17" s="198" customFormat="1" ht="12" thickBot="1">
      <c r="A72" s="198">
        <f>'IGP1 Structure'!A27</f>
        <v>0</v>
      </c>
      <c r="B72" s="198">
        <f>'IGP1 Structure'!B27</f>
        <v>0</v>
      </c>
      <c r="C72" s="198">
        <f>'IGP1 Structure'!C27</f>
        <v>0</v>
      </c>
      <c r="D72" s="198">
        <f>'IGP1 Structure'!D27</f>
        <v>0</v>
      </c>
      <c r="E72" s="198">
        <f>'IGP1 Structure'!E27</f>
        <v>0</v>
      </c>
      <c r="F72" s="198">
        <f>'IGP1 Structure'!F27</f>
        <v>0</v>
      </c>
      <c r="G72" s="198">
        <f>'IGP1 Structure'!G27</f>
        <v>0</v>
      </c>
      <c r="H72" s="198">
        <f>'IGP1 Structure'!H27</f>
        <v>0</v>
      </c>
      <c r="I72" s="198">
        <f>'IGP1 Structure'!I27</f>
        <v>0</v>
      </c>
      <c r="J72" s="198">
        <f>'IGP1 Structure'!J27</f>
        <v>0</v>
      </c>
      <c r="K72" s="198">
        <f>'IGP1 Structure'!K27</f>
        <v>0</v>
      </c>
      <c r="L72" s="198">
        <f>'IGP1 Structure'!L27</f>
        <v>0</v>
      </c>
      <c r="N72" s="199"/>
      <c r="O72" s="199"/>
      <c r="P72" s="199"/>
      <c r="Q72" s="199"/>
    </row>
    <row r="73" spans="1:17">
      <c r="A73" s="58">
        <f>'IGP2 Governance'!A1</f>
        <v>0</v>
      </c>
      <c r="B73" s="58">
        <f>'IGP2 Governance'!B1</f>
        <v>0</v>
      </c>
      <c r="C73" s="58">
        <f>'IGP2 Governance'!C1</f>
        <v>0</v>
      </c>
      <c r="D73" s="58">
        <f>'IGP2 Governance'!D1</f>
        <v>0</v>
      </c>
      <c r="E73" s="58">
        <f>'IGP2 Governance'!E1</f>
        <v>0</v>
      </c>
      <c r="F73" s="58">
        <f>'IGP2 Governance'!F1</f>
        <v>0</v>
      </c>
      <c r="G73" s="58">
        <f>'IGP2 Governance'!G1</f>
        <v>0</v>
      </c>
      <c r="H73" s="58">
        <f>'IGP2 Governance'!H1</f>
        <v>0</v>
      </c>
      <c r="I73" s="58">
        <f>'IGP2 Governance'!I1</f>
        <v>0</v>
      </c>
      <c r="J73" s="58">
        <f>'IGP2 Governance'!J1</f>
        <v>0</v>
      </c>
      <c r="K73" s="58">
        <f>'IGP2 Governance'!K1</f>
        <v>0</v>
      </c>
      <c r="L73" s="58">
        <f>'IGP2 Governance'!L1</f>
        <v>0</v>
      </c>
      <c r="M73" s="58">
        <f>'IGP2 Governance'!M1</f>
        <v>0</v>
      </c>
    </row>
    <row r="74" spans="1:17">
      <c r="A74" s="58">
        <f>'IGP2 Governance'!A2</f>
        <v>0</v>
      </c>
      <c r="B74" s="58">
        <f>'IGP2 Governance'!B2</f>
        <v>0</v>
      </c>
      <c r="C74" s="58">
        <f>'IGP2 Governance'!C2</f>
        <v>0</v>
      </c>
      <c r="D74" s="58" t="str">
        <f>'IGP2 Governance'!D2</f>
        <v>LoGICA INTERGOVERNMENTAL PROFILE: NATURE OF SUBNATIONAL GOVERNANCE INSTITUTIONS</v>
      </c>
      <c r="E74" s="58">
        <f>'IGP2 Governance'!E2</f>
        <v>0</v>
      </c>
      <c r="F74" s="58">
        <f>'IGP2 Governance'!F2</f>
        <v>0</v>
      </c>
      <c r="G74" s="58">
        <f>'IGP2 Governance'!G2</f>
        <v>0</v>
      </c>
      <c r="H74" s="58">
        <f>'IGP2 Governance'!H2</f>
        <v>0</v>
      </c>
      <c r="I74" s="58">
        <f>'IGP2 Governance'!I2</f>
        <v>0</v>
      </c>
      <c r="J74" s="58">
        <f>'IGP2 Governance'!J2</f>
        <v>0</v>
      </c>
      <c r="K74" s="58">
        <f>'IGP2 Governance'!K2</f>
        <v>0</v>
      </c>
      <c r="L74" s="58">
        <f>'IGP2 Governance'!L2</f>
        <v>0</v>
      </c>
      <c r="M74" s="58">
        <f>'IGP2 Governance'!M2</f>
        <v>0</v>
      </c>
    </row>
    <row r="75" spans="1:17">
      <c r="A75" s="58">
        <f>'IGP2 Governance'!A3</f>
        <v>0</v>
      </c>
      <c r="B75" s="58">
        <f>'IGP2 Governance'!B3</f>
        <v>0</v>
      </c>
      <c r="C75" s="58">
        <f>'IGP2 Governance'!C3</f>
        <v>0</v>
      </c>
      <c r="D75" s="58">
        <f>'IGP2 Governance'!D3</f>
        <v>0</v>
      </c>
      <c r="E75" s="58">
        <f>'IGP2 Governance'!E3</f>
        <v>0</v>
      </c>
      <c r="F75" s="58">
        <f>'IGP2 Governance'!F3</f>
        <v>0</v>
      </c>
      <c r="G75" s="58">
        <f>'IGP2 Governance'!G3</f>
        <v>0</v>
      </c>
      <c r="H75" s="58">
        <f>'IGP2 Governance'!H3</f>
        <v>0</v>
      </c>
      <c r="I75" s="58">
        <f>'IGP2 Governance'!I3</f>
        <v>0</v>
      </c>
      <c r="J75" s="58">
        <f>'IGP2 Governance'!J3</f>
        <v>0</v>
      </c>
      <c r="K75" s="58">
        <f>'IGP2 Governance'!K3</f>
        <v>0</v>
      </c>
      <c r="L75" s="58">
        <f>'IGP2 Governance'!L3</f>
        <v>0</v>
      </c>
      <c r="M75" s="58">
        <f>'IGP2 Governance'!M3</f>
        <v>0</v>
      </c>
    </row>
    <row r="76" spans="1:17">
      <c r="A76" s="58">
        <f>'IGP2 Governance'!A4</f>
        <v>0</v>
      </c>
      <c r="B76" s="58">
        <f>'IGP2 Governance'!B4</f>
        <v>0</v>
      </c>
      <c r="C76" s="58">
        <f>'IGP2 Governance'!C4</f>
        <v>0</v>
      </c>
      <c r="D76" s="58">
        <f>'IGP2 Governance'!D4</f>
        <v>0</v>
      </c>
      <c r="E76" s="58">
        <f>'IGP2 Governance'!E4</f>
        <v>0</v>
      </c>
      <c r="F76" s="58">
        <f>'IGP2 Governance'!F4</f>
        <v>0</v>
      </c>
      <c r="G76" s="58">
        <f>'IGP2 Governance'!G4</f>
        <v>0</v>
      </c>
      <c r="H76" s="58">
        <f>'IGP2 Governance'!H4</f>
        <v>0</v>
      </c>
      <c r="I76" s="58">
        <f>'IGP2 Governance'!I4</f>
        <v>0</v>
      </c>
      <c r="J76" s="58">
        <f>'IGP2 Governance'!J4</f>
        <v>0</v>
      </c>
      <c r="K76" s="58">
        <f>'IGP2 Governance'!K4</f>
        <v>0</v>
      </c>
      <c r="L76" s="58">
        <f>'IGP2 Governance'!L4</f>
        <v>0</v>
      </c>
      <c r="M76" s="58">
        <f>'IGP2 Governance'!M4</f>
        <v>0</v>
      </c>
    </row>
    <row r="77" spans="1:17">
      <c r="A77" s="58">
        <f>'IGP2 Governance'!A5</f>
        <v>0</v>
      </c>
      <c r="B77" s="58">
        <f>'IGP2 Governance'!B5</f>
        <v>0</v>
      </c>
      <c r="C77" s="58">
        <f>'IGP2 Governance'!C5</f>
        <v>0</v>
      </c>
      <c r="D77" s="58" t="str">
        <f>'IGP2 Governance'!D5</f>
        <v>Government level / tier / type</v>
      </c>
      <c r="E77" s="58" t="str">
        <f>'IGP2 Governance'!E5</f>
        <v>Provinces (20); AGB (1) &amp; NCD (1)</v>
      </c>
      <c r="F77" s="58" t="str">
        <f>'IGP2 Governance'!F5</f>
        <v>Districts</v>
      </c>
      <c r="G77" s="58" t="str">
        <f>'IGP2 Governance'!G5</f>
        <v>Local Level / Community Governments</v>
      </c>
      <c r="H77" s="58">
        <f>'IGP2 Governance'!H5</f>
        <v>0</v>
      </c>
      <c r="I77" s="58">
        <f>'IGP2 Governance'!I5</f>
        <v>0</v>
      </c>
      <c r="J77" s="58" t="str">
        <f>'IGP2 Governance'!J5</f>
        <v>Comments / Clarification: 
Provinces (20); AGB (1) &amp; NCD (1)</v>
      </c>
      <c r="K77" s="58" t="str">
        <f>'IGP2 Governance'!K5</f>
        <v>Comments / Clarification: 
Districts</v>
      </c>
      <c r="L77" s="58" t="str">
        <f>'IGP2 Governance'!L5</f>
        <v>Comments / Clarification: 
Local Level / Community Governments</v>
      </c>
      <c r="M77" s="58" t="str">
        <f>'IGP2 Governance'!M5</f>
        <v>Comments / Clarification: 
0</v>
      </c>
    </row>
    <row r="78" spans="1:17">
      <c r="A78" s="58">
        <f>'IGP2 Governance'!A6</f>
        <v>0</v>
      </c>
      <c r="B78" s="58">
        <f>'IGP2 Governance'!B6</f>
        <v>0</v>
      </c>
      <c r="C78" s="58">
        <f>'IGP2 Governance'!C6</f>
        <v>0</v>
      </c>
      <c r="D78" s="58">
        <f>'IGP2 Governance'!D6</f>
        <v>0</v>
      </c>
      <c r="E78" s="58">
        <f>'IGP2 Governance'!E6</f>
        <v>0</v>
      </c>
      <c r="F78" s="58">
        <f>'IGP2 Governance'!F6</f>
        <v>0</v>
      </c>
      <c r="G78" s="58">
        <f>'IGP2 Governance'!G6</f>
        <v>0</v>
      </c>
      <c r="H78" s="58">
        <f>'IGP2 Governance'!H6</f>
        <v>0</v>
      </c>
      <c r="I78" s="58">
        <f>'IGP2 Governance'!I6</f>
        <v>0</v>
      </c>
      <c r="J78" s="58">
        <f>'IGP2 Governance'!J6</f>
        <v>0</v>
      </c>
      <c r="K78" s="58">
        <f>'IGP2 Governance'!K6</f>
        <v>0</v>
      </c>
      <c r="L78" s="58">
        <f>'IGP2 Governance'!L6</f>
        <v>0</v>
      </c>
      <c r="M78" s="58">
        <f>'IGP2 Governance'!M6</f>
        <v>0</v>
      </c>
    </row>
    <row r="79" spans="1:17">
      <c r="A79" s="58">
        <f>'IGP2 Governance'!A7</f>
        <v>0</v>
      </c>
      <c r="B79" s="58">
        <f>'IGP2 Governance'!B7</f>
        <v>0</v>
      </c>
      <c r="C79" s="58" t="str">
        <f>'IGP2 Governance'!C7</f>
        <v>G1</v>
      </c>
      <c r="D79" s="58" t="str">
        <f>'IGP2 Governance'!D7</f>
        <v>Institutional characteristics, autonomy and authority</v>
      </c>
      <c r="E79" s="58">
        <f>'IGP2 Governance'!E7</f>
        <v>0</v>
      </c>
      <c r="F79" s="58">
        <f>'IGP2 Governance'!F7</f>
        <v>0</v>
      </c>
      <c r="G79" s="58">
        <f>'IGP2 Governance'!G7</f>
        <v>0</v>
      </c>
      <c r="H79" s="58">
        <f>'IGP2 Governance'!H7</f>
        <v>0</v>
      </c>
      <c r="I79" s="58">
        <f>'IGP2 Governance'!I7</f>
        <v>0</v>
      </c>
      <c r="J79" s="58">
        <f>'IGP2 Governance'!J7</f>
        <v>0</v>
      </c>
      <c r="K79" s="58">
        <f>'IGP2 Governance'!K7</f>
        <v>0</v>
      </c>
      <c r="L79" s="58">
        <f>'IGP2 Governance'!L7</f>
        <v>0</v>
      </c>
      <c r="M79" s="58">
        <f>'IGP2 Governance'!M7</f>
        <v>0</v>
      </c>
    </row>
    <row r="80" spans="1:17">
      <c r="A80" s="58">
        <f>'IGP2 Governance'!A8</f>
        <v>0</v>
      </c>
      <c r="B80" s="58">
        <f>'IGP2 Governance'!B8</f>
        <v>0</v>
      </c>
      <c r="C80" s="58" t="str">
        <f>'IGP2 Governance'!C8</f>
        <v>G1.1A</v>
      </c>
      <c r="D80" s="58" t="str">
        <f>'IGP2 Governance'!D8</f>
        <v>Are subnational entities at this level/tier/type de jure corporate bodies (institutional units)?</v>
      </c>
      <c r="E80" s="58" t="str">
        <f>'IGP2 Governance'!E8</f>
        <v>Yes</v>
      </c>
      <c r="F80" s="58" t="str">
        <f>'IGP2 Governance'!F8</f>
        <v>No</v>
      </c>
      <c r="G80" s="58" t="str">
        <f>'IGP2 Governance'!G8</f>
        <v>Yes</v>
      </c>
      <c r="H80" s="58">
        <f>'IGP2 Governance'!H8</f>
        <v>0</v>
      </c>
      <c r="I80" s="58">
        <f>'IGP2 Governance'!I8</f>
        <v>0</v>
      </c>
      <c r="J80" s="58">
        <f>'IGP2 Governance'!J8</f>
        <v>0</v>
      </c>
      <c r="K80" s="58">
        <f>'IGP2 Governance'!K8</f>
        <v>0</v>
      </c>
      <c r="L80" s="58">
        <f>'IGP2 Governance'!L8</f>
        <v>0</v>
      </c>
      <c r="M80" s="58">
        <f>'IGP2 Governance'!M8</f>
        <v>0</v>
      </c>
    </row>
    <row r="81" spans="1:13">
      <c r="A81" s="58">
        <f>'IGP2 Governance'!A9</f>
        <v>0</v>
      </c>
      <c r="B81" s="58">
        <f>'IGP2 Governance'!B9</f>
        <v>0</v>
      </c>
      <c r="C81" s="58" t="str">
        <f>'IGP2 Governance'!C9</f>
        <v>G1.1B</v>
      </c>
      <c r="D81" s="58" t="str">
        <f>'IGP2 Governance'!D9</f>
        <v>Do subnational entities at this level/tier/type engage in public sector functions?</v>
      </c>
      <c r="E81" s="58" t="str">
        <f>'IGP2 Governance'!E9</f>
        <v>Yes</v>
      </c>
      <c r="F81" s="58" t="str">
        <f>'IGP2 Governance'!F9</f>
        <v>Yes</v>
      </c>
      <c r="G81" s="58" t="str">
        <f>'IGP2 Governance'!G9</f>
        <v>Yes</v>
      </c>
      <c r="H81" s="58">
        <f>'IGP2 Governance'!H9</f>
        <v>0</v>
      </c>
      <c r="I81" s="58">
        <f>'IGP2 Governance'!I9</f>
        <v>0</v>
      </c>
      <c r="J81" s="58">
        <f>'IGP2 Governance'!J9</f>
        <v>0</v>
      </c>
      <c r="K81" s="58">
        <f>'IGP2 Governance'!K9</f>
        <v>0</v>
      </c>
      <c r="L81" s="58">
        <f>'IGP2 Governance'!L9</f>
        <v>0</v>
      </c>
      <c r="M81" s="58">
        <f>'IGP2 Governance'!M9</f>
        <v>0</v>
      </c>
    </row>
    <row r="82" spans="1:13">
      <c r="A82" s="58">
        <f>'IGP2 Governance'!A10</f>
        <v>0</v>
      </c>
      <c r="B82" s="58">
        <f>'IGP2 Governance'!B10</f>
        <v>0</v>
      </c>
      <c r="C82" s="58" t="str">
        <f>'IGP2 Governance'!C10</f>
        <v>G1.2</v>
      </c>
      <c r="D82" s="58" t="str">
        <f>'IGP2 Governance'!D10</f>
        <v>Do subnational entities at this level/tier/type meet the preconditions of de facto corporate bodies?</v>
      </c>
      <c r="E82" s="58" t="str">
        <f>'IGP2 Governance'!E10</f>
        <v>Yes</v>
      </c>
      <c r="F82" s="58" t="str">
        <f>'IGP2 Governance'!F10</f>
        <v>No</v>
      </c>
      <c r="G82" s="58" t="str">
        <f>'IGP2 Governance'!G10</f>
        <v>No</v>
      </c>
      <c r="H82" s="58">
        <f>'IGP2 Governance'!H10</f>
        <v>0</v>
      </c>
      <c r="I82" s="58">
        <f>'IGP2 Governance'!I10</f>
        <v>0</v>
      </c>
      <c r="J82" s="58">
        <f>'IGP2 Governance'!J10</f>
        <v>0</v>
      </c>
      <c r="K82" s="58" t="str">
        <f>'IGP2 Governance'!K10</f>
        <v>Districts are not permitted to pass legislation or raise revenue.</v>
      </c>
      <c r="L82" s="58">
        <f>'IGP2 Governance'!L10</f>
        <v>0</v>
      </c>
      <c r="M82" s="58">
        <f>'IGP2 Governance'!M10</f>
        <v>0</v>
      </c>
    </row>
    <row r="83" spans="1:13">
      <c r="A83" s="58">
        <f>'IGP2 Governance'!A11</f>
        <v>0</v>
      </c>
      <c r="B83" s="58">
        <f>'IGP2 Governance'!B11</f>
        <v>0</v>
      </c>
      <c r="C83" s="58" t="str">
        <f>'IGP2 Governance'!C11</f>
        <v>G1.3</v>
      </c>
      <c r="D83" s="58" t="str">
        <f>'IGP2 Governance'!D11</f>
        <v xml:space="preserve">Are subnational institutions de jure and de facto corporate bodies with extensive (de jure/de facto) functions? </v>
      </c>
      <c r="E83" s="58" t="str">
        <f>'IGP2 Governance'!E11</f>
        <v>No</v>
      </c>
      <c r="F83" s="58" t="str">
        <f>'IGP2 Governance'!F11</f>
        <v>No</v>
      </c>
      <c r="G83" s="58" t="str">
        <f>'IGP2 Governance'!G11</f>
        <v>No</v>
      </c>
      <c r="H83" s="58">
        <f>'IGP2 Governance'!H11</f>
        <v>0</v>
      </c>
      <c r="I83" s="58">
        <f>'IGP2 Governance'!I11</f>
        <v>0</v>
      </c>
      <c r="J83" s="58">
        <f>'IGP2 Governance'!J11</f>
        <v>0</v>
      </c>
      <c r="K83" s="58">
        <f>'IGP2 Governance'!K11</f>
        <v>0</v>
      </c>
      <c r="L83" s="58" t="str">
        <f>'IGP2 Governance'!L11</f>
        <v>Local Level Governments cannot pass legislation.</v>
      </c>
      <c r="M83" s="58">
        <f>'IGP2 Governance'!M11</f>
        <v>0</v>
      </c>
    </row>
    <row r="84" spans="1:13">
      <c r="A84" s="58">
        <f>'IGP2 Governance'!A12</f>
        <v>0</v>
      </c>
      <c r="B84" s="58">
        <f>'IGP2 Governance'!B12</f>
        <v>0</v>
      </c>
      <c r="C84" s="58">
        <f>'IGP2 Governance'!C12</f>
        <v>0</v>
      </c>
      <c r="D84" s="58">
        <f>'IGP2 Governance'!D12</f>
        <v>0</v>
      </c>
      <c r="E84" s="58">
        <f>'IGP2 Governance'!E12</f>
        <v>0</v>
      </c>
      <c r="F84" s="58">
        <f>'IGP2 Governance'!F12</f>
        <v>0</v>
      </c>
      <c r="G84" s="58">
        <f>'IGP2 Governance'!G12</f>
        <v>0</v>
      </c>
      <c r="H84" s="58">
        <f>'IGP2 Governance'!H12</f>
        <v>0</v>
      </c>
      <c r="I84" s="58">
        <f>'IGP2 Governance'!I12</f>
        <v>0</v>
      </c>
      <c r="J84" s="58">
        <f>'IGP2 Governance'!J12</f>
        <v>0</v>
      </c>
      <c r="K84" s="58">
        <f>'IGP2 Governance'!K12</f>
        <v>0</v>
      </c>
      <c r="L84" s="58">
        <f>'IGP2 Governance'!L12</f>
        <v>0</v>
      </c>
      <c r="M84" s="58">
        <f>'IGP2 Governance'!M12</f>
        <v>0</v>
      </c>
    </row>
    <row r="85" spans="1:13">
      <c r="A85" s="58">
        <f>'IGP2 Governance'!A13</f>
        <v>0</v>
      </c>
      <c r="B85" s="58">
        <f>'IGP2 Governance'!B13</f>
        <v>0</v>
      </c>
      <c r="C85" s="58" t="str">
        <f>'IGP2 Governance'!C13</f>
        <v>G2</v>
      </c>
      <c r="D85" s="58" t="str">
        <f>'IGP2 Governance'!D13</f>
        <v>Political characteristics, autonomy and authority</v>
      </c>
      <c r="E85" s="58">
        <f>'IGP2 Governance'!E13</f>
        <v>0</v>
      </c>
      <c r="F85" s="58">
        <f>'IGP2 Governance'!F13</f>
        <v>0</v>
      </c>
      <c r="G85" s="58">
        <f>'IGP2 Governance'!G13</f>
        <v>0</v>
      </c>
      <c r="H85" s="58">
        <f>'IGP2 Governance'!H13</f>
        <v>0</v>
      </c>
      <c r="I85" s="58">
        <f>'IGP2 Governance'!I13</f>
        <v>0</v>
      </c>
      <c r="J85" s="58">
        <f>'IGP2 Governance'!J13</f>
        <v>0</v>
      </c>
      <c r="K85" s="58">
        <f>'IGP2 Governance'!K13</f>
        <v>0</v>
      </c>
      <c r="L85" s="58">
        <f>'IGP2 Governance'!L13</f>
        <v>0</v>
      </c>
      <c r="M85" s="58">
        <f>'IGP2 Governance'!M13</f>
        <v>0</v>
      </c>
    </row>
    <row r="86" spans="1:13">
      <c r="A86" s="58">
        <f>'IGP2 Governance'!A14</f>
        <v>0</v>
      </c>
      <c r="B86" s="58">
        <f>'IGP2 Governance'!B14</f>
        <v>0</v>
      </c>
      <c r="C86" s="58" t="str">
        <f>'IGP2 Governance'!C14</f>
        <v>G2.1A</v>
      </c>
      <c r="D86" s="58" t="str">
        <f>'IGP2 Governance'!D14</f>
        <v>Do subnational entities at this level/tier/type have their own (political/elected) leadership?</v>
      </c>
      <c r="E86" s="58" t="str">
        <f>'IGP2 Governance'!E14</f>
        <v>Yes</v>
      </c>
      <c r="F86" s="58" t="str">
        <f>'IGP2 Governance'!F14</f>
        <v>No</v>
      </c>
      <c r="G86" s="58" t="str">
        <f>'IGP2 Governance'!G14</f>
        <v>Yes</v>
      </c>
      <c r="H86" s="58">
        <f>'IGP2 Governance'!H14</f>
        <v>0</v>
      </c>
      <c r="I86" s="58">
        <f>'IGP2 Governance'!I14</f>
        <v>0</v>
      </c>
      <c r="J86" s="58" t="str">
        <f>'IGP2 Governance'!J14</f>
        <v>In the form of an elected Governor (other members of provincial assemblies are district MPs with a national mandate).</v>
      </c>
      <c r="K86" s="58" t="str">
        <f>'IGP2 Governance'!K14</f>
        <v>Although directly elected by voters in the district/open electorate and deeply involved in district development, the MP's institutional role is as a member of the National Parliament, not as the political leader of a district government.</v>
      </c>
      <c r="L86" s="58">
        <f>'IGP2 Governance'!L14</f>
        <v>0</v>
      </c>
      <c r="M86" s="58">
        <f>'IGP2 Governance'!M14</f>
        <v>0</v>
      </c>
    </row>
    <row r="87" spans="1:13">
      <c r="A87" s="58">
        <f>'IGP2 Governance'!A15</f>
        <v>0</v>
      </c>
      <c r="B87" s="58">
        <f>'IGP2 Governance'!B15</f>
        <v>0</v>
      </c>
      <c r="C87" s="58" t="str">
        <f>'IGP2 Governance'!C15</f>
        <v>G2.1B</v>
      </c>
      <c r="D87" s="58" t="str">
        <f>'IGP2 Governance'!D15</f>
        <v>Does the political leadership have a degree of autonomy and authoritative decision-making power?</v>
      </c>
      <c r="E87" s="58" t="str">
        <f>'IGP2 Governance'!E15</f>
        <v>Yes</v>
      </c>
      <c r="F87" s="58" t="str">
        <f>'IGP2 Governance'!F15</f>
        <v>No</v>
      </c>
      <c r="G87" s="58" t="str">
        <f>'IGP2 Governance'!G15</f>
        <v>Yes</v>
      </c>
      <c r="H87" s="58">
        <f>'IGP2 Governance'!H15</f>
        <v>0</v>
      </c>
      <c r="I87" s="58">
        <f>'IGP2 Governance'!I15</f>
        <v>0</v>
      </c>
      <c r="J87" s="58">
        <f>'IGP2 Governance'!J15</f>
        <v>0</v>
      </c>
      <c r="K87" s="58">
        <f>'IGP2 Governance'!K15</f>
        <v>0</v>
      </c>
      <c r="L87" s="58" t="str">
        <f>'IGP2 Governance'!L15</f>
        <v>Elected LLG political leadership (local council) exercises statutory law-making, planning and local-government functions.</v>
      </c>
      <c r="M87" s="58">
        <f>'IGP2 Governance'!M15</f>
        <v>0</v>
      </c>
    </row>
    <row r="88" spans="1:13">
      <c r="A88" s="58">
        <f>'IGP2 Governance'!A16</f>
        <v>0</v>
      </c>
      <c r="B88" s="58">
        <f>'IGP2 Governance'!B16</f>
        <v>0</v>
      </c>
      <c r="C88" s="58" t="str">
        <f>'IGP2 Governance'!C16</f>
        <v>G2.2A</v>
      </c>
      <c r="D88" s="58" t="str">
        <f>'IGP2 Governance'!D16</f>
        <v>Is the subnational political leadership, at least in part, (directly or indirectly) elected?</v>
      </c>
      <c r="E88" s="58" t="str">
        <f>'IGP2 Governance'!E16</f>
        <v>Yes</v>
      </c>
      <c r="F88" s="58" t="str">
        <f>'IGP2 Governance'!F16</f>
        <v>No</v>
      </c>
      <c r="G88" s="58" t="str">
        <f>'IGP2 Governance'!G16</f>
        <v>Yes</v>
      </c>
      <c r="H88" s="58">
        <f>'IGP2 Governance'!H16</f>
        <v>0</v>
      </c>
      <c r="I88" s="58">
        <f>'IGP2 Governance'!I16</f>
        <v>0</v>
      </c>
      <c r="J88" s="58">
        <f>'IGP2 Governance'!J16</f>
        <v>0</v>
      </c>
      <c r="K88" s="58">
        <f>'IGP2 Governance'!K16</f>
        <v>0</v>
      </c>
      <c r="L88" s="58">
        <f>'IGP2 Governance'!L16</f>
        <v>0</v>
      </c>
      <c r="M88" s="58">
        <f>'IGP2 Governance'!M16</f>
        <v>0</v>
      </c>
    </row>
    <row r="89" spans="1:13">
      <c r="A89" s="58">
        <f>'IGP2 Governance'!A17</f>
        <v>0</v>
      </c>
      <c r="B89" s="58">
        <f>'IGP2 Governance'!B17</f>
        <v>0</v>
      </c>
      <c r="C89" s="58" t="str">
        <f>'IGP2 Governance'!C17</f>
        <v>G2.2B</v>
      </c>
      <c r="D89" s="58" t="str">
        <f>'IGP2 Governance'!D17</f>
        <v>Do subnational entities have (de jure / de facto) autonomy and authoritative power over political decisions?</v>
      </c>
      <c r="E89" s="58" t="str">
        <f>'IGP2 Governance'!E17</f>
        <v>No</v>
      </c>
      <c r="F89" s="58" t="str">
        <f>'IGP2 Governance'!F17</f>
        <v>No</v>
      </c>
      <c r="G89" s="58" t="str">
        <f>'IGP2 Governance'!G17</f>
        <v>No</v>
      </c>
      <c r="H89" s="58">
        <f>'IGP2 Governance'!H17</f>
        <v>0</v>
      </c>
      <c r="I89" s="58">
        <f>'IGP2 Governance'!I17</f>
        <v>0</v>
      </c>
      <c r="J89" s="58" t="str">
        <f>'IGP2 Governance'!J17</f>
        <v>Provincial Governors exercise meaningful political decision-making authority within their assigned sphere, including policy, planning, budgeting and provincial law-making. However, provincial political autonomy is materially constrained by national-level political influence embedded in Provincial Assemblies: District MPs derive their mandates from National Parliament elections, but also sit as voting members of Provincial Assemblies. This gives national legislators direct influence over provincial decisions. In practice, District MPs also control parallel resource channels through DDAs and DSIPs, which can compete with province-wide priorities and weaken the Governor’s authority to coordinate provincial development. Furthermore, section 141 of the Organic Law requires national ministerial approval for provincial laws to take effect, creating a formal higher-level constraint on provincial legislative autonomy.</v>
      </c>
      <c r="K89" s="58">
        <f>'IGP2 Governance'!K17</f>
        <v>0</v>
      </c>
      <c r="L89" s="58" t="str">
        <f>'IGP2 Governance'!L17</f>
        <v>LLG political decisions operate within a system in which higher-level governments retain overwhelming authority over the legal, administrative and fiscal environment in which those decisions are made and implemented.</v>
      </c>
      <c r="M89" s="58">
        <f>'IGP2 Governance'!M17</f>
        <v>0</v>
      </c>
    </row>
    <row r="90" spans="1:13">
      <c r="A90" s="58">
        <f>'IGP2 Governance'!A18</f>
        <v>0</v>
      </c>
      <c r="B90" s="58">
        <f>'IGP2 Governance'!B18</f>
        <v>0</v>
      </c>
      <c r="C90" s="58" t="str">
        <f>'IGP2 Governance'!C18</f>
        <v>G2.3A</v>
      </c>
      <c r="D90" s="58" t="str">
        <f>'IGP2 Governance'!D18</f>
        <v>Is the subnational political leadership (at least in part) directly elected?</v>
      </c>
      <c r="E90" s="58" t="str">
        <f>'IGP2 Governance'!E18</f>
        <v>Yes</v>
      </c>
      <c r="F90" s="58" t="str">
        <f>'IGP2 Governance'!F18</f>
        <v>No</v>
      </c>
      <c r="G90" s="58" t="str">
        <f>'IGP2 Governance'!G18</f>
        <v>Yes</v>
      </c>
      <c r="H90" s="58">
        <f>'IGP2 Governance'!H18</f>
        <v>0</v>
      </c>
      <c r="I90" s="58">
        <f>'IGP2 Governance'!I18</f>
        <v>0</v>
      </c>
      <c r="J90" s="58">
        <f>'IGP2 Governance'!J18</f>
        <v>0</v>
      </c>
      <c r="K90" s="58">
        <f>'IGP2 Governance'!K18</f>
        <v>0</v>
      </c>
      <c r="L90" s="58" t="str">
        <f>'IGP2 Governance'!L18</f>
        <v>LLG executive (Mayor/President) is indiretcly elected by ward councillors who have been elected directly.</v>
      </c>
      <c r="M90" s="58">
        <f>'IGP2 Governance'!M18</f>
        <v>0</v>
      </c>
    </row>
    <row r="91" spans="1:13">
      <c r="A91" s="58">
        <f>'IGP2 Governance'!A19</f>
        <v>0</v>
      </c>
      <c r="B91" s="58">
        <f>'IGP2 Governance'!B19</f>
        <v>0</v>
      </c>
      <c r="C91" s="58" t="str">
        <f>'IGP2 Governance'!C19</f>
        <v>G2.3B</v>
      </c>
      <c r="D91" s="58" t="str">
        <f>'IGP2 Governance'!D19</f>
        <v>Do subnational entities have extensive autonomy and authoritative power over political decisions?</v>
      </c>
      <c r="E91" s="58" t="str">
        <f>'IGP2 Governance'!E19</f>
        <v>No</v>
      </c>
      <c r="F91" s="58" t="str">
        <f>'IGP2 Governance'!F19</f>
        <v>No</v>
      </c>
      <c r="G91" s="58" t="str">
        <f>'IGP2 Governance'!G19</f>
        <v>No</v>
      </c>
      <c r="H91" s="58">
        <f>'IGP2 Governance'!H19</f>
        <v>0</v>
      </c>
      <c r="I91" s="58">
        <f>'IGP2 Governance'!I19</f>
        <v>0</v>
      </c>
      <c r="J91" s="58" t="str">
        <f>'IGP2 Governance'!J19</f>
        <v>Bougainville: Yes</v>
      </c>
      <c r="K91" s="58">
        <f>'IGP2 Governance'!K19</f>
        <v>0</v>
      </c>
      <c r="L91" s="58">
        <f>'IGP2 Governance'!L19</f>
        <v>0</v>
      </c>
      <c r="M91" s="58">
        <f>'IGP2 Governance'!M19</f>
        <v>0</v>
      </c>
    </row>
    <row r="92" spans="1:13">
      <c r="A92" s="58">
        <f>'IGP2 Governance'!A20</f>
        <v>0</v>
      </c>
      <c r="B92" s="58">
        <f>'IGP2 Governance'!B20</f>
        <v>0</v>
      </c>
      <c r="C92" s="58">
        <f>'IGP2 Governance'!C20</f>
        <v>0</v>
      </c>
      <c r="D92" s="58">
        <f>'IGP2 Governance'!D20</f>
        <v>0</v>
      </c>
      <c r="E92" s="58">
        <f>'IGP2 Governance'!E20</f>
        <v>0</v>
      </c>
      <c r="F92" s="58">
        <f>'IGP2 Governance'!F20</f>
        <v>0</v>
      </c>
      <c r="G92" s="58">
        <f>'IGP2 Governance'!G20</f>
        <v>0</v>
      </c>
      <c r="H92" s="58">
        <f>'IGP2 Governance'!H20</f>
        <v>0</v>
      </c>
      <c r="I92" s="58">
        <f>'IGP2 Governance'!I20</f>
        <v>0</v>
      </c>
      <c r="J92" s="58">
        <f>'IGP2 Governance'!J20</f>
        <v>0</v>
      </c>
      <c r="K92" s="58">
        <f>'IGP2 Governance'!K20</f>
        <v>0</v>
      </c>
      <c r="L92" s="58">
        <f>'IGP2 Governance'!L20</f>
        <v>0</v>
      </c>
      <c r="M92" s="58">
        <f>'IGP2 Governance'!M20</f>
        <v>0</v>
      </c>
    </row>
    <row r="93" spans="1:13">
      <c r="A93" s="58">
        <f>'IGP2 Governance'!A21</f>
        <v>0</v>
      </c>
      <c r="B93" s="58">
        <f>'IGP2 Governance'!B21</f>
        <v>0</v>
      </c>
      <c r="C93" s="58" t="str">
        <f>'IGP2 Governance'!C21</f>
        <v>G3</v>
      </c>
      <c r="D93" s="58" t="str">
        <f>'IGP2 Governance'!D21</f>
        <v>Administrative characteristics, autonomy and authority</v>
      </c>
      <c r="E93" s="58">
        <f>'IGP2 Governance'!E21</f>
        <v>0</v>
      </c>
      <c r="F93" s="58">
        <f>'IGP2 Governance'!F21</f>
        <v>0</v>
      </c>
      <c r="G93" s="58">
        <f>'IGP2 Governance'!G21</f>
        <v>0</v>
      </c>
      <c r="H93" s="58">
        <f>'IGP2 Governance'!H21</f>
        <v>0</v>
      </c>
      <c r="I93" s="58">
        <f>'IGP2 Governance'!I21</f>
        <v>0</v>
      </c>
      <c r="J93" s="58">
        <f>'IGP2 Governance'!J21</f>
        <v>0</v>
      </c>
      <c r="K93" s="58">
        <f>'IGP2 Governance'!K21</f>
        <v>0</v>
      </c>
      <c r="L93" s="58">
        <f>'IGP2 Governance'!L21</f>
        <v>0</v>
      </c>
      <c r="M93" s="58">
        <f>'IGP2 Governance'!M21</f>
        <v>0</v>
      </c>
    </row>
    <row r="94" spans="1:13">
      <c r="A94" s="58">
        <f>'IGP2 Governance'!A22</f>
        <v>0</v>
      </c>
      <c r="B94" s="58">
        <f>'IGP2 Governance'!B22</f>
        <v>0</v>
      </c>
      <c r="C94" s="58" t="str">
        <f>'IGP2 Governance'!C22</f>
        <v>G3.1</v>
      </c>
      <c r="D94" s="58" t="str">
        <f>'IGP2 Governance'!D22</f>
        <v>Do subnational entities at this level/tier/type have (employ) their own officers?</v>
      </c>
      <c r="E94" s="58" t="str">
        <f>'IGP2 Governance'!E22</f>
        <v>Yes</v>
      </c>
      <c r="F94" s="58" t="str">
        <f>'IGP2 Governance'!F22</f>
        <v>No</v>
      </c>
      <c r="G94" s="58" t="str">
        <f>'IGP2 Governance'!G22</f>
        <v>No</v>
      </c>
      <c r="H94" s="58">
        <f>'IGP2 Governance'!H22</f>
        <v>0</v>
      </c>
      <c r="I94" s="58">
        <f>'IGP2 Governance'!I22</f>
        <v>0</v>
      </c>
      <c r="J94" s="58" t="str">
        <f>'IGP2 Governance'!J22</f>
        <v>The Provincial Administrator (PA) is is a part of the national public service and assigned to the Province to manage provincial administration. The resources used to pay the salary of the PA id derives from a nationally funded staffing grant (IGFT) which forms part of the provincial resource envelope and flows through the provincial treasury.</v>
      </c>
      <c r="K94" s="58" t="str">
        <f>'IGP2 Governance'!K22</f>
        <v>The DA salary is included in the Provincial budget</v>
      </c>
      <c r="L94" s="58" t="str">
        <f>'IGP2 Governance'!L22</f>
        <v>In practice, LLGs have only one employed officer (the LLG Manager) appointed by the Province. Local government staff are formal members of the national public service.</v>
      </c>
      <c r="M94" s="58">
        <f>'IGP2 Governance'!M22</f>
        <v>0</v>
      </c>
    </row>
    <row r="95" spans="1:13">
      <c r="A95" s="222"/>
      <c r="B95" s="222"/>
      <c r="C95" s="222"/>
      <c r="D95" s="222"/>
      <c r="E95" s="222"/>
      <c r="F95" s="222"/>
      <c r="G95" s="222"/>
      <c r="H95" s="222"/>
      <c r="I95" s="222"/>
      <c r="J95" s="222"/>
      <c r="K95" s="222"/>
      <c r="L95" s="222"/>
      <c r="M95" s="222"/>
    </row>
    <row r="96" spans="1:13">
      <c r="A96" s="58">
        <f>'IGP2 Governance'!A23</f>
        <v>0</v>
      </c>
      <c r="B96" s="58">
        <f>'IGP2 Governance'!B23</f>
        <v>0</v>
      </c>
      <c r="C96" s="58" t="str">
        <f>'IGP2 Governance'!C23</f>
        <v>G3.2A</v>
      </c>
      <c r="D96" s="58" t="str">
        <f>'IGP2 Governance'!D23</f>
        <v>Do subnational entities have, and authoritatively manage, their CEO and most/all of their own officers?</v>
      </c>
      <c r="E96" s="58" t="str">
        <f>'IGP2 Governance'!E23</f>
        <v>No</v>
      </c>
      <c r="F96" s="58" t="str">
        <f>'IGP2 Governance'!F23</f>
        <v>No</v>
      </c>
      <c r="G96" s="58" t="str">
        <f>'IGP2 Governance'!G23</f>
        <v>No</v>
      </c>
      <c r="H96" s="58">
        <f>'IGP2 Governance'!H23</f>
        <v>0</v>
      </c>
      <c r="I96" s="58">
        <f>'IGP2 Governance'!I23</f>
        <v>0</v>
      </c>
      <c r="J96" s="58" t="str">
        <f>'IGP2 Governance'!J23</f>
        <v>Following recent legal reforms (Amendment No. 15 to the Organic Law on Provincial and Local Level Government, effective February 2026), the authority to appoint provincial administrators shifted from the National Executive Council (NEC) directly to provincial governments, with the PEC selecting a candidate from a shortlist of three names provided by the Public Services Commission (PSC). Previously, the PA (CEO) was hired centrally (by the Department of Personnel Management) . DoPM retains powers in selection, promotion and termination. Many PAs (and their appointment process) appear politicized. Most sectoral leads are "deconcentrated" officials with only a "dotted line" to the CEO.</v>
      </c>
      <c r="K96" s="58" t="str">
        <f>'IGP2 Governance'!K23</f>
        <v>District CEOs are hired centrally (by the DoPM).</v>
      </c>
      <c r="L96" s="58" t="str">
        <f>'IGP2 Governance'!L23</f>
        <v>The District Administrator is legally the CEO of LLGs.</v>
      </c>
      <c r="M96" s="58">
        <f>'IGP2 Governance'!M23</f>
        <v>0</v>
      </c>
    </row>
    <row r="97" spans="1:13">
      <c r="A97" s="58">
        <f>'IGP2 Governance'!A24</f>
        <v>0</v>
      </c>
      <c r="B97" s="58">
        <f>'IGP2 Governance'!B24</f>
        <v>0</v>
      </c>
      <c r="C97" s="58" t="str">
        <f>'IGP2 Governance'!C24</f>
        <v>G3.2B</v>
      </c>
      <c r="D97" s="58" t="str">
        <f>'IGP2 Governance'!D24</f>
        <v>Do subnational entities have, and authoritatively manage, their own staff?</v>
      </c>
      <c r="E97" s="58" t="str">
        <f>'IGP2 Governance'!E24</f>
        <v>No</v>
      </c>
      <c r="F97" s="58" t="str">
        <f>'IGP2 Governance'!F24</f>
        <v>No</v>
      </c>
      <c r="G97" s="58" t="str">
        <f>'IGP2 Governance'!G24</f>
        <v>No</v>
      </c>
      <c r="H97" s="58">
        <f>'IGP2 Governance'!H24</f>
        <v>0</v>
      </c>
      <c r="I97" s="58">
        <f>'IGP2 Governance'!I24</f>
        <v>0</v>
      </c>
      <c r="J97" s="58" t="str">
        <f>'IGP2 Governance'!J24</f>
        <v>Provincial staff are often/usually national public servants assigned/mapped to the province and subject to national rules.</v>
      </c>
      <c r="K97" s="58" t="str">
        <f>'IGP2 Governance'!K24</f>
        <v>District CEOs report to both the PA and the DDA Board.</v>
      </c>
      <c r="L97" s="58" t="str">
        <f>'IGP2 Governance'!L24</f>
        <v>Most staff (where they exist) are deconcentrated officials from the Province.</v>
      </c>
      <c r="M97" s="58">
        <f>'IGP2 Governance'!M24</f>
        <v>0</v>
      </c>
    </row>
    <row r="98" spans="1:13">
      <c r="A98" s="58">
        <f>'IGP2 Governance'!A25</f>
        <v>0</v>
      </c>
      <c r="B98" s="58">
        <f>'IGP2 Governance'!B25</f>
        <v>0</v>
      </c>
      <c r="C98" s="58" t="str">
        <f>'IGP2 Governance'!C25</f>
        <v>G3.2C</v>
      </c>
      <c r="D98" s="58" t="str">
        <f>'IGP2 Governance'!D25</f>
        <v>Do subnational entities have (de jure / de facto) autonomy and authoritative power over admin. decisions?</v>
      </c>
      <c r="E98" s="58" t="str">
        <f>'IGP2 Governance'!E25</f>
        <v>No</v>
      </c>
      <c r="F98" s="58" t="str">
        <f>'IGP2 Governance'!F25</f>
        <v>No</v>
      </c>
      <c r="G98" s="58" t="str">
        <f>'IGP2 Governance'!G25</f>
        <v>No</v>
      </c>
      <c r="H98" s="58">
        <f>'IGP2 Governance'!H25</f>
        <v>0</v>
      </c>
      <c r="I98" s="58">
        <f>'IGP2 Governance'!I25</f>
        <v>0</v>
      </c>
      <c r="J98" s="58" t="str">
        <f>'IGP2 Governance'!J25</f>
        <v>Dual subordination: the PA is responsible for overseeing all provincial level officers and staff, but in practice the majority are deconcentrated/seconded national officers and staff performing national-government and provincial/LLG functions, with a strong de facto reporting line to national departments which retain roles in policy formulation, standards and delivery.</v>
      </c>
      <c r="K98" s="58" t="str">
        <f>'IGP2 Governance'!K25</f>
        <v>The DoPM has the power to hire and fire.</v>
      </c>
      <c r="L98" s="58" t="str">
        <f>'IGP2 Governance'!L25</f>
        <v>LLGs do not have the power to hire and fire officers or staff.</v>
      </c>
      <c r="M98" s="58">
        <f>'IGP2 Governance'!M25</f>
        <v>0</v>
      </c>
    </row>
    <row r="99" spans="1:13">
      <c r="A99" s="58">
        <f>'IGP2 Governance'!A26</f>
        <v>0</v>
      </c>
      <c r="B99" s="58">
        <f>'IGP2 Governance'!B26</f>
        <v>0</v>
      </c>
      <c r="C99" s="58" t="str">
        <f>'IGP2 Governance'!C26</f>
        <v>G3.3A</v>
      </c>
      <c r="D99" s="58" t="str">
        <f>'IGP2 Governance'!D26</f>
        <v>Do subnational entities have, select, and authoritatively manage, their CEO and all of their own officers?</v>
      </c>
      <c r="E99" s="58" t="str">
        <f>'IGP2 Governance'!E26</f>
        <v>No</v>
      </c>
      <c r="F99" s="58" t="str">
        <f>'IGP2 Governance'!F26</f>
        <v>No</v>
      </c>
      <c r="G99" s="58" t="str">
        <f>'IGP2 Governance'!G26</f>
        <v>No</v>
      </c>
      <c r="H99" s="58">
        <f>'IGP2 Governance'!H26</f>
        <v>0</v>
      </c>
      <c r="I99" s="58">
        <f>'IGP2 Governance'!I26</f>
        <v>0</v>
      </c>
      <c r="J99" s="58">
        <f>'IGP2 Governance'!J26</f>
        <v>0</v>
      </c>
      <c r="K99" s="58">
        <f>'IGP2 Governance'!K26</f>
        <v>0</v>
      </c>
      <c r="L99" s="58">
        <f>'IGP2 Governance'!L26</f>
        <v>0</v>
      </c>
      <c r="M99" s="58">
        <f>'IGP2 Governance'!M26</f>
        <v>0</v>
      </c>
    </row>
    <row r="100" spans="1:13">
      <c r="A100" s="58">
        <f>'IGP2 Governance'!A27</f>
        <v>0</v>
      </c>
      <c r="B100" s="58">
        <f>'IGP2 Governance'!B27</f>
        <v>0</v>
      </c>
      <c r="C100" s="58" t="str">
        <f>'IGP2 Governance'!C27</f>
        <v>G3.3B</v>
      </c>
      <c r="D100" s="58" t="str">
        <f>'IGP2 Governance'!D27</f>
        <v>Do subnational entities have, select, and authoritatively manage, their own staff?</v>
      </c>
      <c r="E100" s="58" t="str">
        <f>'IGP2 Governance'!E27</f>
        <v>No</v>
      </c>
      <c r="F100" s="58" t="str">
        <f>'IGP2 Governance'!F27</f>
        <v>No</v>
      </c>
      <c r="G100" s="58" t="str">
        <f>'IGP2 Governance'!G27</f>
        <v>No</v>
      </c>
      <c r="H100" s="58">
        <f>'IGP2 Governance'!H27</f>
        <v>0</v>
      </c>
      <c r="I100" s="58">
        <f>'IGP2 Governance'!I27</f>
        <v>0</v>
      </c>
      <c r="J100" s="58">
        <f>'IGP2 Governance'!J27</f>
        <v>0</v>
      </c>
      <c r="K100" s="58">
        <f>'IGP2 Governance'!K27</f>
        <v>0</v>
      </c>
      <c r="L100" s="58">
        <f>'IGP2 Governance'!L27</f>
        <v>0</v>
      </c>
      <c r="M100" s="58">
        <f>'IGP2 Governance'!M27</f>
        <v>0</v>
      </c>
    </row>
    <row r="101" spans="1:13">
      <c r="A101" s="58">
        <f>'IGP2 Governance'!A28</f>
        <v>0</v>
      </c>
      <c r="B101" s="58">
        <f>'IGP2 Governance'!B28</f>
        <v>0</v>
      </c>
      <c r="C101" s="58" t="str">
        <f>'IGP2 Governance'!C28</f>
        <v>G3.3C</v>
      </c>
      <c r="D101" s="58" t="str">
        <f>'IGP2 Governance'!D28</f>
        <v>Do subnational entities have extensive autonomy and authoritative power over admin. decisions?</v>
      </c>
      <c r="E101" s="58" t="str">
        <f>'IGP2 Governance'!E28</f>
        <v>No</v>
      </c>
      <c r="F101" s="58" t="str">
        <f>'IGP2 Governance'!F28</f>
        <v>No</v>
      </c>
      <c r="G101" s="58" t="str">
        <f>'IGP2 Governance'!G28</f>
        <v>No</v>
      </c>
      <c r="H101" s="58">
        <f>'IGP2 Governance'!H28</f>
        <v>0</v>
      </c>
      <c r="I101" s="58">
        <f>'IGP2 Governance'!I28</f>
        <v>0</v>
      </c>
      <c r="J101" s="58" t="str">
        <f>'IGP2 Governance'!J28</f>
        <v>Bougainville: Yes (AGB has its own public service separate from the national public service and can appoint/manage their own officers and staff under their own administrative structure)</v>
      </c>
      <c r="K101" s="58">
        <f>'IGP2 Governance'!K28</f>
        <v>0</v>
      </c>
      <c r="L101" s="58">
        <f>'IGP2 Governance'!L28</f>
        <v>0</v>
      </c>
      <c r="M101" s="58">
        <f>'IGP2 Governance'!M28</f>
        <v>0</v>
      </c>
    </row>
    <row r="102" spans="1:13">
      <c r="A102" s="58">
        <f>'IGP2 Governance'!A29</f>
        <v>0</v>
      </c>
      <c r="B102" s="58">
        <f>'IGP2 Governance'!B29</f>
        <v>0</v>
      </c>
      <c r="C102" s="58">
        <f>'IGP2 Governance'!C29</f>
        <v>0</v>
      </c>
      <c r="D102" s="58">
        <f>'IGP2 Governance'!D29</f>
        <v>0</v>
      </c>
      <c r="E102" s="58">
        <f>'IGP2 Governance'!E29</f>
        <v>0</v>
      </c>
      <c r="F102" s="58">
        <f>'IGP2 Governance'!F29</f>
        <v>0</v>
      </c>
      <c r="G102" s="58">
        <f>'IGP2 Governance'!G29</f>
        <v>0</v>
      </c>
      <c r="H102" s="58">
        <f>'IGP2 Governance'!H29</f>
        <v>0</v>
      </c>
      <c r="I102" s="58">
        <f>'IGP2 Governance'!I29</f>
        <v>0</v>
      </c>
      <c r="J102" s="58">
        <f>'IGP2 Governance'!J29</f>
        <v>0</v>
      </c>
      <c r="K102" s="58">
        <f>'IGP2 Governance'!K29</f>
        <v>0</v>
      </c>
      <c r="L102" s="58">
        <f>'IGP2 Governance'!L29</f>
        <v>0</v>
      </c>
      <c r="M102" s="58">
        <f>'IGP2 Governance'!M29</f>
        <v>0</v>
      </c>
    </row>
    <row r="103" spans="1:13">
      <c r="A103" s="58">
        <f>'IGP2 Governance'!A30</f>
        <v>0</v>
      </c>
      <c r="B103" s="58">
        <f>'IGP2 Governance'!B30</f>
        <v>0</v>
      </c>
      <c r="C103" s="58" t="str">
        <f>'IGP2 Governance'!C30</f>
        <v>G4</v>
      </c>
      <c r="D103" s="58" t="str">
        <f>'IGP2 Governance'!D30</f>
        <v>Fiscal/budgetary characteristics, autonomy and authority</v>
      </c>
      <c r="E103" s="58">
        <f>'IGP2 Governance'!E30</f>
        <v>0</v>
      </c>
      <c r="F103" s="58">
        <f>'IGP2 Governance'!F30</f>
        <v>0</v>
      </c>
      <c r="G103" s="58">
        <f>'IGP2 Governance'!G30</f>
        <v>0</v>
      </c>
      <c r="H103" s="58">
        <f>'IGP2 Governance'!H30</f>
        <v>0</v>
      </c>
      <c r="I103" s="58">
        <f>'IGP2 Governance'!I30</f>
        <v>0</v>
      </c>
      <c r="J103" s="58">
        <f>'IGP2 Governance'!J30</f>
        <v>0</v>
      </c>
      <c r="K103" s="58">
        <f>'IGP2 Governance'!K30</f>
        <v>0</v>
      </c>
      <c r="L103" s="58">
        <f>'IGP2 Governance'!L30</f>
        <v>0</v>
      </c>
      <c r="M103" s="58">
        <f>'IGP2 Governance'!M30</f>
        <v>0</v>
      </c>
    </row>
    <row r="104" spans="1:13">
      <c r="A104" s="58">
        <f>'IGP2 Governance'!A31</f>
        <v>0</v>
      </c>
      <c r="B104" s="58">
        <f>'IGP2 Governance'!B31</f>
        <v>0</v>
      </c>
      <c r="C104" s="58" t="str">
        <f>'IGP2 Governance'!C31</f>
        <v>G4.1A</v>
      </c>
      <c r="D104" s="58" t="str">
        <f>'IGP2 Governance'!D31</f>
        <v>Do subnational entities at this level/tier/type own assets and raise funds in own name?</v>
      </c>
      <c r="E104" s="58" t="str">
        <f>'IGP2 Governance'!E31</f>
        <v>Yes</v>
      </c>
      <c r="F104" s="58" t="str">
        <f>'IGP2 Governance'!F31</f>
        <v>No</v>
      </c>
      <c r="G104" s="58" t="str">
        <f>'IGP2 Governance'!G31</f>
        <v>Yes</v>
      </c>
      <c r="H104" s="58">
        <f>'IGP2 Governance'!H31</f>
        <v>0</v>
      </c>
      <c r="I104" s="58">
        <f>'IGP2 Governance'!I31</f>
        <v>0</v>
      </c>
      <c r="J104" s="58" t="str">
        <f>'IGP2 Governance'!J31</f>
        <v>E.g. Provinces case raise OSR</v>
      </c>
      <c r="K104" s="58">
        <f>'IGP2 Governance'!K31</f>
        <v>0</v>
      </c>
      <c r="L104" s="58" t="str">
        <f>'IGP2 Governance'!L31</f>
        <v>LLGs are legally empowered to collected OSR (e.g. business licenses) and have their own Public Account. In practice, outside urban LLGs, actual collection is limited.</v>
      </c>
      <c r="M104" s="58">
        <f>'IGP2 Governance'!M31</f>
        <v>0</v>
      </c>
    </row>
    <row r="105" spans="1:13">
      <c r="A105" s="58">
        <f>'IGP2 Governance'!A32</f>
        <v>0</v>
      </c>
      <c r="B105" s="58">
        <f>'IGP2 Governance'!B32</f>
        <v>0</v>
      </c>
      <c r="C105" s="58" t="str">
        <f>'IGP2 Governance'!C32</f>
        <v>G4.1B</v>
      </c>
      <c r="D105" s="58" t="str">
        <f>'IGP2 Governance'!D32</f>
        <v>Do subnational entities at this level/tier/type have their own budget?</v>
      </c>
      <c r="E105" s="58" t="str">
        <f>'IGP2 Governance'!E32</f>
        <v>Yes</v>
      </c>
      <c r="F105" s="58" t="str">
        <f>'IGP2 Governance'!F32</f>
        <v>No</v>
      </c>
      <c r="G105" s="58" t="str">
        <f>'IGP2 Governance'!G32</f>
        <v>Yes</v>
      </c>
      <c r="H105" s="58">
        <f>'IGP2 Governance'!H32</f>
        <v>0</v>
      </c>
      <c r="I105" s="58">
        <f>'IGP2 Governance'!I32</f>
        <v>0</v>
      </c>
      <c r="J105" s="58">
        <f>'IGP2 Governance'!J32</f>
        <v>0</v>
      </c>
      <c r="K105" s="58">
        <f>'IGP2 Governance'!K32</f>
        <v>0</v>
      </c>
      <c r="L105" s="58">
        <f>'IGP2 Governance'!L32</f>
        <v>0</v>
      </c>
      <c r="M105" s="58">
        <f>'IGP2 Governance'!M32</f>
        <v>0</v>
      </c>
    </row>
    <row r="106" spans="1:13">
      <c r="A106" s="58">
        <f>'IGP2 Governance'!A33</f>
        <v>0</v>
      </c>
      <c r="B106" s="58">
        <f>'IGP2 Governance'!B33</f>
        <v>0</v>
      </c>
      <c r="C106" s="58" t="str">
        <f>'IGP2 Governance'!C33</f>
        <v>G4.1C</v>
      </c>
      <c r="D106" s="58" t="str">
        <f>'IGP2 Governance'!D33</f>
        <v>Do subnational entities at this level/tier/type prepare and adopt their own budgets?</v>
      </c>
      <c r="E106" s="58" t="str">
        <f>'IGP2 Governance'!E33</f>
        <v>Yes</v>
      </c>
      <c r="F106" s="58" t="str">
        <f>'IGP2 Governance'!F33</f>
        <v>No</v>
      </c>
      <c r="G106" s="58" t="str">
        <f>'IGP2 Governance'!G33</f>
        <v>Yes</v>
      </c>
      <c r="H106" s="58">
        <f>'IGP2 Governance'!H33</f>
        <v>0</v>
      </c>
      <c r="I106" s="58">
        <f>'IGP2 Governance'!I33</f>
        <v>0</v>
      </c>
      <c r="J106" s="58" t="str">
        <f>'IGP2 Governance'!J33</f>
        <v>Provinces &amp; NCD: Provincial governments prepare and approve their own budgets, but the adopted provincial appropriation is subsequently subject to national Treasury/Finance Minister review and approval, and this approval is actually exercised in practice.</v>
      </c>
      <c r="K106" s="58">
        <f>'IGP2 Governance'!K33</f>
        <v>0</v>
      </c>
      <c r="L106" s="58" t="str">
        <f>'IGP2 Governance'!L33</f>
        <v>LLGs have an role in considering and adopting their budgets through the LLG Council (but this occurs after the District has determined budget priorities and approved the LLG budget for presentation to the LLG).</v>
      </c>
      <c r="M106" s="58">
        <f>'IGP2 Governance'!M33</f>
        <v>0</v>
      </c>
    </row>
    <row r="107" spans="1:13">
      <c r="A107" s="58">
        <f>'IGP2 Governance'!A34</f>
        <v>0</v>
      </c>
      <c r="B107" s="58">
        <f>'IGP2 Governance'!B34</f>
        <v>0</v>
      </c>
      <c r="C107" s="58" t="str">
        <f>'IGP2 Governance'!C34</f>
        <v>G4.2A</v>
      </c>
      <c r="D107" s="58" t="str">
        <f>'IGP2 Governance'!D34</f>
        <v>Do subnational entities hold and manage their own funds outside of the higher-level treasury?</v>
      </c>
      <c r="E107" s="58" t="str">
        <f>'IGP2 Governance'!E34</f>
        <v>Yes</v>
      </c>
      <c r="F107" s="58" t="str">
        <f>'IGP2 Governance'!F34</f>
        <v>No</v>
      </c>
      <c r="G107" s="58" t="str">
        <f>'IGP2 Governance'!G34</f>
        <v>No</v>
      </c>
      <c r="H107" s="58">
        <f>'IGP2 Governance'!H34</f>
        <v>0</v>
      </c>
      <c r="I107" s="58">
        <f>'IGP2 Governance'!I34</f>
        <v>0</v>
      </c>
      <c r="J107" s="58" t="str">
        <f>'IGP2 Governance'!J34</f>
        <v>See for details: https://www.finance.gov.pg/wp-content/uploads/2026/04/FMM-02-10-Sub-National-Financial-Arrangements.pdf</v>
      </c>
      <c r="K107" s="58">
        <f>'IGP2 Governance'!K34</f>
        <v>0</v>
      </c>
      <c r="L107" s="58" t="str">
        <f>'IGP2 Governance'!L34</f>
        <v>Each LLG has its own Public Account consisting of a General Revenue Fund and Trust Fund. However, in practice, the Provincial/District Finance offices actually perform the accounting and transaction-processing function for LLGs</v>
      </c>
      <c r="M107" s="58">
        <f>'IGP2 Governance'!M34</f>
        <v>0</v>
      </c>
    </row>
    <row r="108" spans="1:13">
      <c r="A108" s="58">
        <f>'IGP2 Governance'!A35</f>
        <v>0</v>
      </c>
      <c r="B108" s="58">
        <f>'IGP2 Governance'!B35</f>
        <v>0</v>
      </c>
      <c r="C108" s="58" t="str">
        <f>'IGP2 Governance'!C35</f>
        <v>G4.2B</v>
      </c>
      <c r="D108" s="58" t="str">
        <f>'IGP2 Governance'!D35</f>
        <v>Do subnational entities have  (de jure / de facto) autonomy and authoritative power over fiscal decisions?</v>
      </c>
      <c r="E108" s="58" t="str">
        <f>'IGP2 Governance'!E35</f>
        <v>No</v>
      </c>
      <c r="F108" s="58" t="str">
        <f>'IGP2 Governance'!F35</f>
        <v>No</v>
      </c>
      <c r="G108" s="58" t="str">
        <f>'IGP2 Governance'!G35</f>
        <v>No</v>
      </c>
      <c r="H108" s="58">
        <f>'IGP2 Governance'!H35</f>
        <v>0</v>
      </c>
      <c r="I108" s="58">
        <f>'IGP2 Governance'!I35</f>
        <v>0</v>
      </c>
      <c r="J108" s="58" t="str">
        <f>'IGP2 Governance'!J35</f>
        <v>Bougainville: Yes (the AGB approves its own budget without a requirement for approval by the national level)</v>
      </c>
      <c r="K108" s="58">
        <f>'IGP2 Governance'!K35</f>
        <v>0</v>
      </c>
      <c r="L108" s="58" t="str">
        <f>'IGP2 Governance'!L35</f>
        <v>Most LLGs are heavily/totally dependent on grant transfers received via Provinces. However, most LLG funding is de facto controlled and executed by the Province of District. Legally, Districts have the power to determine and control the budget allocation priorities for the Local-level Governments.</v>
      </c>
      <c r="M108" s="58">
        <f>'IGP2 Governance'!M35</f>
        <v>0</v>
      </c>
    </row>
    <row r="109" spans="1:13">
      <c r="A109" s="58">
        <f>'IGP2 Governance'!A36</f>
        <v>0</v>
      </c>
      <c r="B109" s="58">
        <f>'IGP2 Governance'!B36</f>
        <v>0</v>
      </c>
      <c r="C109" s="58" t="str">
        <f>'IGP2 Governance'!C36</f>
        <v>G4.3</v>
      </c>
      <c r="D109" s="58" t="str">
        <f>'IGP2 Governance'!D36</f>
        <v>Do subnational entities have extensive autonomy and authoritative power over budget/fiscal decisions?</v>
      </c>
      <c r="E109" s="58" t="str">
        <f>'IGP2 Governance'!E36</f>
        <v>No</v>
      </c>
      <c r="F109" s="58" t="str">
        <f>'IGP2 Governance'!F36</f>
        <v>No</v>
      </c>
      <c r="G109" s="58" t="str">
        <f>'IGP2 Governance'!G36</f>
        <v>No</v>
      </c>
      <c r="H109" s="58">
        <f>'IGP2 Governance'!H36</f>
        <v>0</v>
      </c>
      <c r="I109" s="58">
        <f>'IGP2 Governance'!I36</f>
        <v>0</v>
      </c>
      <c r="J109" s="58" t="str">
        <f>'IGP2 Governance'!J36</f>
        <v>Bougainville: Yes (while the AGB is heavily dependent on the National Government to finance its budget (approx. 90% is financed by IGFTs) a substantial portion of this financing is in the form of unconditional grants)</v>
      </c>
      <c r="K109" s="58">
        <f>'IGP2 Governance'!K36</f>
        <v>0</v>
      </c>
      <c r="L109" s="58">
        <f>'IGP2 Governance'!L36</f>
        <v>0</v>
      </c>
      <c r="M109" s="58">
        <f>'IGP2 Governance'!M36</f>
        <v>0</v>
      </c>
    </row>
    <row r="110" spans="1:13">
      <c r="A110" s="58">
        <f>'IGP2 Governance'!A37</f>
        <v>0</v>
      </c>
      <c r="B110" s="58">
        <f>'IGP2 Governance'!B37</f>
        <v>0</v>
      </c>
      <c r="C110" s="58">
        <f>'IGP2 Governance'!C37</f>
        <v>0</v>
      </c>
      <c r="D110" s="58">
        <f>'IGP2 Governance'!D37</f>
        <v>0</v>
      </c>
      <c r="E110" s="58">
        <f>'IGP2 Governance'!E37</f>
        <v>0</v>
      </c>
      <c r="F110" s="58">
        <f>'IGP2 Governance'!F37</f>
        <v>0</v>
      </c>
      <c r="G110" s="58">
        <f>'IGP2 Governance'!G37</f>
        <v>0</v>
      </c>
      <c r="H110" s="58">
        <f>'IGP2 Governance'!H37</f>
        <v>0</v>
      </c>
      <c r="I110" s="58">
        <f>'IGP2 Governance'!I37</f>
        <v>0</v>
      </c>
      <c r="J110" s="58">
        <f>'IGP2 Governance'!J37</f>
        <v>0</v>
      </c>
      <c r="K110" s="58">
        <f>'IGP2 Governance'!K37</f>
        <v>0</v>
      </c>
      <c r="L110" s="58">
        <f>'IGP2 Governance'!L37</f>
        <v>0</v>
      </c>
      <c r="M110" s="58">
        <f>'IGP2 Governance'!M37</f>
        <v>0</v>
      </c>
    </row>
    <row r="111" spans="1:13">
      <c r="A111" s="58">
        <f>'IGP2 Governance'!A38</f>
        <v>0</v>
      </c>
      <c r="B111" s="58">
        <f>'IGP2 Governance'!B38</f>
        <v>0</v>
      </c>
      <c r="C111" s="58">
        <f>'IGP2 Governance'!C38</f>
        <v>0</v>
      </c>
      <c r="D111" s="58" t="str">
        <f>'IGP2 Governance'!D38</f>
        <v>Governance of non-devolved subnational entities (empowered field administration?)</v>
      </c>
      <c r="E111" s="58">
        <f>'IGP2 Governance'!E38</f>
        <v>0</v>
      </c>
      <c r="F111" s="58">
        <f>'IGP2 Governance'!F38</f>
        <v>0</v>
      </c>
      <c r="G111" s="58">
        <f>'IGP2 Governance'!G38</f>
        <v>0</v>
      </c>
      <c r="H111" s="58">
        <f>'IGP2 Governance'!H38</f>
        <v>0</v>
      </c>
      <c r="I111" s="58">
        <f>'IGP2 Governance'!I38</f>
        <v>0</v>
      </c>
      <c r="J111" s="58">
        <f>'IGP2 Governance'!J38</f>
        <v>0</v>
      </c>
      <c r="K111" s="58">
        <f>'IGP2 Governance'!K38</f>
        <v>0</v>
      </c>
      <c r="L111" s="58">
        <f>'IGP2 Governance'!L38</f>
        <v>0</v>
      </c>
      <c r="M111" s="58">
        <f>'IGP2 Governance'!M38</f>
        <v>0</v>
      </c>
    </row>
    <row r="112" spans="1:13">
      <c r="A112" s="58">
        <f>'IGP2 Governance'!A39</f>
        <v>0</v>
      </c>
      <c r="B112" s="58">
        <f>'IGP2 Governance'!B39</f>
        <v>0</v>
      </c>
      <c r="C112" s="58">
        <f>'IGP2 Governance'!C39</f>
        <v>0</v>
      </c>
      <c r="D112" s="58" t="str">
        <f>'IGP2 Governance'!D39</f>
        <v xml:space="preserve">Do subnational entities administratively form a hierarchical part of the higher-level government?  </v>
      </c>
      <c r="E112" s="58" t="str">
        <f>'IGP2 Governance'!E39</f>
        <v>…</v>
      </c>
      <c r="F112" s="58" t="str">
        <f>'IGP2 Governance'!F39</f>
        <v>…</v>
      </c>
      <c r="G112" s="58" t="str">
        <f>'IGP2 Governance'!G39</f>
        <v>…</v>
      </c>
      <c r="H112" s="58" t="str">
        <f>'IGP2 Governance'!H39</f>
        <v>…</v>
      </c>
      <c r="I112" s="58">
        <f>'IGP2 Governance'!I39</f>
        <v>0</v>
      </c>
      <c r="J112" s="58">
        <f>'IGP2 Governance'!J39</f>
        <v>0</v>
      </c>
      <c r="K112" s="58">
        <f>'IGP2 Governance'!K39</f>
        <v>0</v>
      </c>
      <c r="L112" s="58">
        <f>'IGP2 Governance'!L39</f>
        <v>0</v>
      </c>
      <c r="M112" s="58">
        <f>'IGP2 Governance'!M39</f>
        <v>0</v>
      </c>
    </row>
    <row r="113" spans="1:17">
      <c r="A113" s="58">
        <f>'IGP2 Governance'!A40</f>
        <v>0</v>
      </c>
      <c r="B113" s="58">
        <f>'IGP2 Governance'!B40</f>
        <v>0</v>
      </c>
      <c r="C113" s="58">
        <f>'IGP2 Governance'!C40</f>
        <v>0</v>
      </c>
      <c r="D113" s="58" t="str">
        <f>'IGP2 Governance'!D40</f>
        <v>If G4.1 is Yes, do field administration departments or units form administrative units or sub-units?</v>
      </c>
      <c r="E113" s="58" t="str">
        <f>'IGP2 Governance'!E40</f>
        <v>…</v>
      </c>
      <c r="F113" s="58" t="str">
        <f>'IGP2 Governance'!F40</f>
        <v>…</v>
      </c>
      <c r="G113" s="58" t="str">
        <f>'IGP2 Governance'!G40</f>
        <v>…</v>
      </c>
      <c r="H113" s="58" t="str">
        <f>'IGP2 Governance'!H40</f>
        <v>…</v>
      </c>
      <c r="I113" s="58">
        <f>'IGP2 Governance'!I40</f>
        <v>0</v>
      </c>
      <c r="J113" s="58">
        <f>'IGP2 Governance'!J40</f>
        <v>0</v>
      </c>
      <c r="K113" s="58">
        <f>'IGP2 Governance'!K40</f>
        <v>0</v>
      </c>
      <c r="L113" s="58">
        <f>'IGP2 Governance'!L40</f>
        <v>0</v>
      </c>
      <c r="M113" s="58">
        <f>'IGP2 Governance'!M40</f>
        <v>0</v>
      </c>
    </row>
    <row r="114" spans="1:17">
      <c r="A114" s="58">
        <f>'IGP2 Governance'!A41</f>
        <v>0</v>
      </c>
      <c r="B114" s="58">
        <f>'IGP2 Governance'!B41</f>
        <v>0</v>
      </c>
      <c r="C114" s="58">
        <f>'IGP2 Governance'!C41</f>
        <v>0</v>
      </c>
      <c r="D114" s="58" t="str">
        <f>'IGP2 Governance'!D41</f>
        <v>If G4.2 is Yes, are field administration departments or units planned and managed as integrated units?</v>
      </c>
      <c r="E114" s="58" t="str">
        <f>'IGP2 Governance'!E41</f>
        <v>…</v>
      </c>
      <c r="F114" s="58" t="str">
        <f>'IGP2 Governance'!F41</f>
        <v>…</v>
      </c>
      <c r="G114" s="58" t="str">
        <f>'IGP2 Governance'!G41</f>
        <v>…</v>
      </c>
      <c r="H114" s="58" t="str">
        <f>'IGP2 Governance'!H41</f>
        <v>…</v>
      </c>
      <c r="I114" s="58">
        <f>'IGP2 Governance'!I41</f>
        <v>0</v>
      </c>
      <c r="J114" s="58">
        <f>'IGP2 Governance'!J41</f>
        <v>0</v>
      </c>
      <c r="K114" s="58">
        <f>'IGP2 Governance'!K41</f>
        <v>0</v>
      </c>
      <c r="L114" s="58">
        <f>'IGP2 Governance'!L41</f>
        <v>0</v>
      </c>
      <c r="M114" s="58">
        <f>'IGP2 Governance'!M41</f>
        <v>0</v>
      </c>
    </row>
    <row r="115" spans="1:17">
      <c r="A115" s="58">
        <f>'IGP2 Governance'!A42</f>
        <v>0</v>
      </c>
      <c r="B115" s="58">
        <f>'IGP2 Governance'!B42</f>
        <v>0</v>
      </c>
      <c r="C115" s="58">
        <f>'IGP2 Governance'!C42</f>
        <v>0</v>
      </c>
      <c r="D115" s="58" t="str">
        <f>'IGP2 Governance'!D42</f>
        <v>If G4.3 is Yes, are subnational field admin. departments or units organized sectorally or territorially (or mixed)?</v>
      </c>
      <c r="E115" s="58" t="str">
        <f>'IGP2 Governance'!E42</f>
        <v>…</v>
      </c>
      <c r="F115" s="58" t="str">
        <f>'IGP2 Governance'!F42</f>
        <v>…</v>
      </c>
      <c r="G115" s="58" t="str">
        <f>'IGP2 Governance'!G42</f>
        <v>…</v>
      </c>
      <c r="H115" s="58" t="str">
        <f>'IGP2 Governance'!H42</f>
        <v>…</v>
      </c>
      <c r="I115" s="58">
        <f>'IGP2 Governance'!I42</f>
        <v>0</v>
      </c>
      <c r="J115" s="58">
        <f>'IGP2 Governance'!J42</f>
        <v>0</v>
      </c>
      <c r="K115" s="58">
        <f>'IGP2 Governance'!K42</f>
        <v>0</v>
      </c>
      <c r="L115" s="58">
        <f>'IGP2 Governance'!L42</f>
        <v>0</v>
      </c>
      <c r="M115" s="58">
        <f>'IGP2 Governance'!M42</f>
        <v>0</v>
      </c>
    </row>
    <row r="116" spans="1:17">
      <c r="A116" s="58">
        <f>'IGP2 Governance'!A43</f>
        <v>0</v>
      </c>
      <c r="B116" s="58">
        <f>'IGP2 Governance'!B43</f>
        <v>0</v>
      </c>
      <c r="C116" s="58">
        <f>'IGP2 Governance'!C43</f>
        <v>0</v>
      </c>
      <c r="D116" s="58" t="str">
        <f>'IGP2 Governance'!D43</f>
        <v>Do subnational entities budgetarily form a hierarchical part of the higher-level government?</v>
      </c>
      <c r="E116" s="58" t="str">
        <f>'IGP2 Governance'!E43</f>
        <v>…</v>
      </c>
      <c r="F116" s="58" t="str">
        <f>'IGP2 Governance'!F43</f>
        <v>…</v>
      </c>
      <c r="G116" s="58" t="str">
        <f>'IGP2 Governance'!G43</f>
        <v>…</v>
      </c>
      <c r="H116" s="58" t="str">
        <f>'IGP2 Governance'!H43</f>
        <v>…</v>
      </c>
      <c r="I116" s="58">
        <f>'IGP2 Governance'!I43</f>
        <v>0</v>
      </c>
      <c r="J116" s="58">
        <f>'IGP2 Governance'!J43</f>
        <v>0</v>
      </c>
      <c r="K116" s="58">
        <f>'IGP2 Governance'!K43</f>
        <v>0</v>
      </c>
      <c r="L116" s="58">
        <f>'IGP2 Governance'!L43</f>
        <v>0</v>
      </c>
      <c r="M116" s="58">
        <f>'IGP2 Governance'!M43</f>
        <v>0</v>
      </c>
    </row>
    <row r="117" spans="1:17">
      <c r="A117" s="58">
        <f>'IGP2 Governance'!A44</f>
        <v>0</v>
      </c>
      <c r="B117" s="58">
        <f>'IGP2 Governance'!B44</f>
        <v>0</v>
      </c>
      <c r="C117" s="58">
        <f>'IGP2 Governance'!C44</f>
        <v>0</v>
      </c>
      <c r="D117" s="58" t="str">
        <f>'IGP2 Governance'!D44</f>
        <v>If G4.5 is Yes, are the budgets of field depts./units included as identifiable sub-organizations or budget units?</v>
      </c>
      <c r="E117" s="58" t="str">
        <f>'IGP2 Governance'!E44</f>
        <v>…</v>
      </c>
      <c r="F117" s="58" t="str">
        <f>'IGP2 Governance'!F44</f>
        <v>…</v>
      </c>
      <c r="G117" s="58" t="str">
        <f>'IGP2 Governance'!G44</f>
        <v>…</v>
      </c>
      <c r="H117" s="58" t="str">
        <f>'IGP2 Governance'!H44</f>
        <v>…</v>
      </c>
      <c r="I117" s="58">
        <f>'IGP2 Governance'!I44</f>
        <v>0</v>
      </c>
      <c r="J117" s="58">
        <f>'IGP2 Governance'!J44</f>
        <v>0</v>
      </c>
      <c r="K117" s="58">
        <f>'IGP2 Governance'!K44</f>
        <v>0</v>
      </c>
      <c r="L117" s="58">
        <f>'IGP2 Governance'!L44</f>
        <v>0</v>
      </c>
      <c r="M117" s="58">
        <f>'IGP2 Governance'!M44</f>
        <v>0</v>
      </c>
    </row>
    <row r="118" spans="1:17">
      <c r="A118" s="58">
        <f>'IGP2 Governance'!A45</f>
        <v>0</v>
      </c>
      <c r="B118" s="58">
        <f>'IGP2 Governance'!B45</f>
        <v>0</v>
      </c>
      <c r="C118" s="58">
        <f>'IGP2 Governance'!C45</f>
        <v>0</v>
      </c>
      <c r="D118" s="58" t="str">
        <f>'IGP2 Governance'!D45</f>
        <v>If G4.6 is Yes, are field departments' or units' budgets organized sectorally or territorially (or mixed)?</v>
      </c>
      <c r="E118" s="58" t="str">
        <f>'IGP2 Governance'!E45</f>
        <v>…</v>
      </c>
      <c r="F118" s="58" t="str">
        <f>'IGP2 Governance'!F45</f>
        <v>…</v>
      </c>
      <c r="G118" s="58" t="str">
        <f>'IGP2 Governance'!G45</f>
        <v>…</v>
      </c>
      <c r="H118" s="58" t="str">
        <f>'IGP2 Governance'!H45</f>
        <v>…</v>
      </c>
      <c r="I118" s="58">
        <f>'IGP2 Governance'!I45</f>
        <v>0</v>
      </c>
      <c r="J118" s="58">
        <f>'IGP2 Governance'!J45</f>
        <v>0</v>
      </c>
      <c r="K118" s="58">
        <f>'IGP2 Governance'!K45</f>
        <v>0</v>
      </c>
      <c r="L118" s="58">
        <f>'IGP2 Governance'!L45</f>
        <v>0</v>
      </c>
      <c r="M118" s="58">
        <f>'IGP2 Governance'!M45</f>
        <v>0</v>
      </c>
    </row>
    <row r="119" spans="1:17">
      <c r="A119" s="58">
        <f>'IGP2 Governance'!A46</f>
        <v>0</v>
      </c>
      <c r="B119" s="58">
        <f>'IGP2 Governance'!B46</f>
        <v>0</v>
      </c>
      <c r="C119" s="58">
        <f>'IGP2 Governance'!C46</f>
        <v>0</v>
      </c>
      <c r="D119" s="58">
        <f>'IGP2 Governance'!D46</f>
        <v>0</v>
      </c>
      <c r="E119" s="58">
        <f>'IGP2 Governance'!E46</f>
        <v>0</v>
      </c>
      <c r="F119" s="58">
        <f>'IGP2 Governance'!F46</f>
        <v>0</v>
      </c>
      <c r="G119" s="58">
        <f>'IGP2 Governance'!G46</f>
        <v>0</v>
      </c>
      <c r="H119" s="58">
        <f>'IGP2 Governance'!H46</f>
        <v>0</v>
      </c>
      <c r="I119" s="58">
        <f>'IGP2 Governance'!I46</f>
        <v>0</v>
      </c>
      <c r="J119" s="58">
        <f>'IGP2 Governance'!J46</f>
        <v>0</v>
      </c>
      <c r="K119" s="58">
        <f>'IGP2 Governance'!K46</f>
        <v>0</v>
      </c>
      <c r="L119" s="58">
        <f>'IGP2 Governance'!L46</f>
        <v>0</v>
      </c>
      <c r="M119" s="58">
        <f>'IGP2 Governance'!M46</f>
        <v>0</v>
      </c>
    </row>
    <row r="120" spans="1:17">
      <c r="A120" s="58">
        <f>'IGP2 Governance'!A47</f>
        <v>0</v>
      </c>
      <c r="B120" s="58">
        <f>'IGP2 Governance'!B47</f>
        <v>0</v>
      </c>
      <c r="C120" s="58" t="str">
        <f>'IGP2 Governance'!C47</f>
        <v>G6</v>
      </c>
      <c r="D120" s="58" t="str">
        <f>'IGP2 Governance'!D47</f>
        <v>Nature of subnational governance institutions (level/tier/type)</v>
      </c>
      <c r="E120" s="58">
        <f>'IGP2 Governance'!E47</f>
        <v>0</v>
      </c>
      <c r="F120" s="58">
        <f>'IGP2 Governance'!F47</f>
        <v>0</v>
      </c>
      <c r="G120" s="58">
        <f>'IGP2 Governance'!G47</f>
        <v>0</v>
      </c>
      <c r="H120" s="58">
        <f>'IGP2 Governance'!H47</f>
        <v>0</v>
      </c>
      <c r="I120" s="58">
        <f>'IGP2 Governance'!I47</f>
        <v>0</v>
      </c>
      <c r="J120" s="58">
        <f>'IGP2 Governance'!J47</f>
        <v>0</v>
      </c>
      <c r="K120" s="58">
        <f>'IGP2 Governance'!K47</f>
        <v>0</v>
      </c>
      <c r="L120" s="58">
        <f>'IGP2 Governance'!L47</f>
        <v>0</v>
      </c>
      <c r="M120" s="58">
        <f>'IGP2 Governance'!M47</f>
        <v>0</v>
      </c>
    </row>
    <row r="121" spans="1:17">
      <c r="A121" s="58">
        <f>'IGP2 Governance'!A48</f>
        <v>0</v>
      </c>
      <c r="B121" s="58">
        <f>'IGP2 Governance'!B48</f>
        <v>0</v>
      </c>
      <c r="C121" s="58" t="str">
        <f>'IGP2 Governance'!C48</f>
        <v>G6.1</v>
      </c>
      <c r="D121" s="58" t="str">
        <f>'IGP2 Governance'!D48</f>
        <v xml:space="preserve">Nature of subnational governance institutions (level/tier/type) </v>
      </c>
      <c r="E121" s="58" t="str">
        <f>'IGP2 Governance'!E48</f>
        <v>Hybrid institution</v>
      </c>
      <c r="F121" s="58" t="str">
        <f>'IGP2 Governance'!F48</f>
        <v>Non-devolved institution</v>
      </c>
      <c r="G121" s="58" t="str">
        <f>'IGP2 Governance'!G48</f>
        <v>Non-devolved institution</v>
      </c>
      <c r="H121" s="58">
        <f>'IGP2 Governance'!H48</f>
        <v>0</v>
      </c>
      <c r="I121" s="58">
        <f>'IGP2 Governance'!I48</f>
        <v>0</v>
      </c>
      <c r="J121" s="58" t="str">
        <f>'IGP2 Governance'!J48</f>
        <v>Bougainville: Extensive Devolution</v>
      </c>
      <c r="K121" s="58" t="str">
        <f>'IGP2 Governance'!K48</f>
        <v>Districts are not formally local government bodies and do not have the power over service delivery, but control capital spending through District Development Authority, which has elected representation from both national government as well as LLGs.</v>
      </c>
      <c r="L121" s="58" t="str">
        <f>'IGP2 Governance'!L48</f>
        <v>Local level governments have joint control over infrastructure, health, water supply etc with the provinces.</v>
      </c>
      <c r="M121" s="58" t="str">
        <f>'IGP2 Governance'!M48</f>
        <v>Wards do not have no control over service delivery and other functions, but work under local level governments.</v>
      </c>
    </row>
    <row r="122" spans="1:17">
      <c r="A122" s="58">
        <f>'IGP2 Governance'!A49</f>
        <v>0</v>
      </c>
      <c r="B122" s="58">
        <f>'IGP2 Governance'!B49</f>
        <v>0</v>
      </c>
      <c r="C122" s="58" t="str">
        <f>'IGP2 Governance'!C49</f>
        <v>G6.2</v>
      </c>
      <c r="D122" s="58" t="str">
        <f>'IGP2 Governance'!D49</f>
        <v>Nature of subnational governance institutions (level/tier/type) - Detailed</v>
      </c>
      <c r="E122" s="58" t="str">
        <f>'IGP2 Governance'!E49</f>
        <v>…</v>
      </c>
      <c r="F122" s="58" t="str">
        <f>'IGP2 Governance'!F49</f>
        <v>…</v>
      </c>
      <c r="G122" s="58" t="str">
        <f>'IGP2 Governance'!G49</f>
        <v>…</v>
      </c>
      <c r="H122" s="58" t="str">
        <f>'IGP2 Governance'!H49</f>
        <v>…</v>
      </c>
      <c r="I122" s="58">
        <f>'IGP2 Governance'!I49</f>
        <v>0</v>
      </c>
      <c r="J122" s="58">
        <f>'IGP2 Governance'!J49</f>
        <v>0</v>
      </c>
      <c r="K122" s="58">
        <f>'IGP2 Governance'!K49</f>
        <v>0</v>
      </c>
      <c r="L122" s="58">
        <f>'IGP2 Governance'!L49</f>
        <v>0</v>
      </c>
      <c r="M122" s="58">
        <f>'IGP2 Governance'!M49</f>
        <v>0</v>
      </c>
    </row>
    <row r="123" spans="1:17">
      <c r="A123" s="58">
        <f>'IGP2 Governance'!A50</f>
        <v>0</v>
      </c>
      <c r="B123" s="58">
        <f>'IGP2 Governance'!B50</f>
        <v>0</v>
      </c>
      <c r="C123" s="58" t="str">
        <f>'IGP2 Governance'!C50</f>
        <v>G6.3</v>
      </c>
      <c r="D123" s="58" t="str">
        <f>'IGP2 Governance'!D50</f>
        <v>If non-devolved: with elected subnational council?</v>
      </c>
      <c r="E123" s="58" t="str">
        <f>'IGP2 Governance'!E50</f>
        <v>…</v>
      </c>
      <c r="F123" s="58" t="str">
        <f>'IGP2 Governance'!F50</f>
        <v>Yes</v>
      </c>
      <c r="G123" s="58" t="str">
        <f>'IGP2 Governance'!G50</f>
        <v>Yes</v>
      </c>
      <c r="H123" s="58">
        <f>'IGP2 Governance'!H50</f>
        <v>0</v>
      </c>
      <c r="I123" s="58">
        <f>'IGP2 Governance'!I50</f>
        <v>0</v>
      </c>
      <c r="J123" s="58">
        <f>'IGP2 Governance'!J50</f>
        <v>0</v>
      </c>
      <c r="K123" s="58">
        <f>'IGP2 Governance'!K50</f>
        <v>0</v>
      </c>
      <c r="L123" s="58" t="str">
        <f>'IGP2 Governance'!L50</f>
        <v xml:space="preserve">LLGs have elected councils, but not control over LLG Manager </v>
      </c>
      <c r="M123" s="58">
        <f>'IGP2 Governance'!M50</f>
        <v>0</v>
      </c>
    </row>
    <row r="124" spans="1:17" s="198" customFormat="1" ht="12" thickBot="1">
      <c r="A124" s="198">
        <f>'IGP2 Governance'!A51</f>
        <v>0</v>
      </c>
      <c r="B124" s="198">
        <f>'IGP2 Governance'!B51</f>
        <v>0</v>
      </c>
      <c r="C124" s="198">
        <f>'IGP2 Governance'!C51</f>
        <v>0</v>
      </c>
      <c r="D124" s="198">
        <f>'IGP2 Governance'!D51</f>
        <v>0</v>
      </c>
      <c r="E124" s="198">
        <f>'IGP2 Governance'!E51</f>
        <v>0</v>
      </c>
      <c r="F124" s="198">
        <f>'IGP2 Governance'!F51</f>
        <v>0</v>
      </c>
      <c r="G124" s="198">
        <f>'IGP2 Governance'!G51</f>
        <v>0</v>
      </c>
      <c r="H124" s="198">
        <f>'IGP2 Governance'!H51</f>
        <v>0</v>
      </c>
      <c r="I124" s="198">
        <f>'IGP2 Governance'!I51</f>
        <v>0</v>
      </c>
      <c r="J124" s="198">
        <f>'IGP2 Governance'!J51</f>
        <v>0</v>
      </c>
      <c r="K124" s="198">
        <f>'IGP2 Governance'!K51</f>
        <v>0</v>
      </c>
      <c r="L124" s="198">
        <f>'IGP2 Governance'!L51</f>
        <v>0</v>
      </c>
      <c r="M124" s="198">
        <f>'IGP2 Governance'!M51</f>
        <v>0</v>
      </c>
      <c r="N124" s="199"/>
      <c r="O124" s="199"/>
      <c r="P124" s="199"/>
      <c r="Q124" s="199"/>
    </row>
    <row r="125" spans="1:17">
      <c r="A125" s="58">
        <f>'IGP3 Functions'!A1</f>
        <v>0</v>
      </c>
      <c r="B125" s="58">
        <f>'IGP3 Functions'!B1</f>
        <v>0</v>
      </c>
      <c r="C125" s="58">
        <f>'IGP3 Functions'!C1</f>
        <v>0</v>
      </c>
      <c r="D125" s="58">
        <f>'IGP3 Functions'!D1</f>
        <v>0</v>
      </c>
      <c r="E125" s="58">
        <f>'IGP3 Functions'!E1</f>
        <v>0</v>
      </c>
      <c r="F125" s="58">
        <f>'IGP3 Functions'!F1</f>
        <v>0</v>
      </c>
      <c r="G125" s="58">
        <f>'IGP3 Functions'!G1</f>
        <v>0</v>
      </c>
      <c r="H125" s="58">
        <f>'IGP3 Functions'!H1</f>
        <v>0</v>
      </c>
      <c r="I125" s="58">
        <f>'IGP3 Functions'!I1</f>
        <v>0</v>
      </c>
      <c r="J125" s="58">
        <f>'IGP3 Functions'!J1</f>
        <v>0</v>
      </c>
      <c r="K125" s="58">
        <f>'IGP3 Functions'!K1</f>
        <v>0</v>
      </c>
      <c r="L125" s="58"/>
    </row>
    <row r="126" spans="1:17">
      <c r="A126" s="58">
        <f>'IGP3 Functions'!A2</f>
        <v>0</v>
      </c>
      <c r="B126" s="58">
        <f>'IGP3 Functions'!B2</f>
        <v>0</v>
      </c>
      <c r="C126" s="58">
        <f>'IGP3 Functions'!C2</f>
        <v>0</v>
      </c>
      <c r="D126" s="58" t="str">
        <f>'IGP3 Functions'!D2</f>
        <v>LoGICA INTERGOVERNMENTAL PROFILE: DE FACTO FUNCTIONS AND RESPONSIBILITIES OF SUBNATIONAL GOVERNANCE INSTITUTIONS</v>
      </c>
      <c r="E126" s="58">
        <f>'IGP3 Functions'!E2</f>
        <v>0</v>
      </c>
      <c r="F126" s="58">
        <f>'IGP3 Functions'!F2</f>
        <v>0</v>
      </c>
      <c r="G126" s="58">
        <f>'IGP3 Functions'!G2</f>
        <v>0</v>
      </c>
      <c r="H126" s="58">
        <f>'IGP3 Functions'!H2</f>
        <v>0</v>
      </c>
      <c r="I126" s="58">
        <f>'IGP3 Functions'!I2</f>
        <v>0</v>
      </c>
      <c r="J126" s="58">
        <f>'IGP3 Functions'!J2</f>
        <v>0</v>
      </c>
      <c r="K126" s="58">
        <f>'IGP3 Functions'!K2</f>
        <v>0</v>
      </c>
    </row>
    <row r="127" spans="1:17">
      <c r="A127" s="58">
        <f>'IGP3 Functions'!A3</f>
        <v>0</v>
      </c>
      <c r="B127" s="58">
        <f>'IGP3 Functions'!B3</f>
        <v>0</v>
      </c>
      <c r="C127" s="58">
        <f>'IGP3 Functions'!C3</f>
        <v>0</v>
      </c>
      <c r="D127" s="58">
        <f>'IGP3 Functions'!D3</f>
        <v>0</v>
      </c>
      <c r="E127" s="58">
        <f>'IGP3 Functions'!E3</f>
        <v>0</v>
      </c>
      <c r="F127" s="58">
        <f>'IGP3 Functions'!F3</f>
        <v>0</v>
      </c>
      <c r="G127" s="58">
        <f>'IGP3 Functions'!G3</f>
        <v>0</v>
      </c>
      <c r="H127" s="58">
        <f>'IGP3 Functions'!H3</f>
        <v>0</v>
      </c>
      <c r="I127" s="58">
        <f>'IGP3 Functions'!I3</f>
        <v>0</v>
      </c>
      <c r="J127" s="58">
        <f>'IGP3 Functions'!J3</f>
        <v>0</v>
      </c>
      <c r="K127" s="58">
        <f>'IGP3 Functions'!K3</f>
        <v>0</v>
      </c>
    </row>
    <row r="128" spans="1:17">
      <c r="A128" s="58">
        <f>'IGP3 Functions'!A4</f>
        <v>0</v>
      </c>
      <c r="B128" s="58">
        <f>'IGP3 Functions'!B4</f>
        <v>0</v>
      </c>
      <c r="C128" s="58">
        <f>'IGP3 Functions'!C4</f>
        <v>0</v>
      </c>
      <c r="D128" s="58">
        <f>'IGP3 Functions'!D4</f>
        <v>0</v>
      </c>
      <c r="E128" s="58">
        <f>'IGP3 Functions'!E4</f>
        <v>0</v>
      </c>
      <c r="F128" s="58">
        <f>'IGP3 Functions'!F4</f>
        <v>0</v>
      </c>
      <c r="G128" s="58">
        <f>'IGP3 Functions'!G4</f>
        <v>0</v>
      </c>
      <c r="H128" s="58">
        <f>'IGP3 Functions'!H4</f>
        <v>0</v>
      </c>
      <c r="I128" s="58">
        <f>'IGP3 Functions'!I4</f>
        <v>0</v>
      </c>
      <c r="J128" s="58">
        <f>'IGP3 Functions'!J4</f>
        <v>0</v>
      </c>
      <c r="K128" s="58">
        <f>'IGP3 Functions'!K4</f>
        <v>0</v>
      </c>
    </row>
    <row r="129" spans="1:11">
      <c r="A129" s="58">
        <f>'IGP3 Functions'!A5</f>
        <v>0</v>
      </c>
      <c r="B129" s="58">
        <f>'IGP3 Functions'!B5</f>
        <v>0</v>
      </c>
      <c r="C129" s="58" t="str">
        <f>'IGP3 Functions'!C5</f>
        <v>R1</v>
      </c>
      <c r="D129" s="58" t="str">
        <f>'IGP3 Functions'!D5</f>
        <v>Identifying the de facto responsibility for provision of frontline public services</v>
      </c>
      <c r="E129" s="58">
        <f>'IGP3 Functions'!E5</f>
        <v>0</v>
      </c>
      <c r="F129" s="58" t="str">
        <f>'IGP3 Functions'!F5</f>
        <v>Primary responsibility</v>
      </c>
      <c r="G129" s="58">
        <f>'IGP3 Functions'!G5</f>
        <v>0</v>
      </c>
      <c r="H129" s="58">
        <f>'IGP3 Functions'!H5</f>
        <v>0</v>
      </c>
      <c r="I129" s="58" t="str">
        <f>'IGP3 Functions'!I5</f>
        <v>Role of PCEBIs?</v>
      </c>
      <c r="J129" s="58">
        <f>'IGP3 Functions'!J5</f>
        <v>0</v>
      </c>
      <c r="K129" s="58" t="str">
        <f>'IGP3 Functions'!K5</f>
        <v>Comments / Clarification</v>
      </c>
    </row>
    <row r="130" spans="1:11">
      <c r="A130" s="58">
        <f>'IGP3 Functions'!A6</f>
        <v>0</v>
      </c>
      <c r="B130" s="58">
        <f>'IGP3 Functions'!B6</f>
        <v>0</v>
      </c>
      <c r="C130" s="58">
        <f>'IGP3 Functions'!C6</f>
        <v>0</v>
      </c>
      <c r="D130" s="58">
        <f>'IGP3 Functions'!D6</f>
        <v>0</v>
      </c>
      <c r="E130" s="58">
        <f>'IGP3 Functions'!E6</f>
        <v>0</v>
      </c>
      <c r="F130" s="58" t="str">
        <f>'IGP3 Functions'!F6</f>
        <v>HR</v>
      </c>
      <c r="G130" s="58" t="str">
        <f>'IGP3 Functions'!G6</f>
        <v>Capital</v>
      </c>
      <c r="H130" s="58">
        <f>'IGP3 Functions'!H6</f>
        <v>0</v>
      </c>
      <c r="I130" s="58">
        <f>'IGP3 Functions'!I6</f>
        <v>0</v>
      </c>
      <c r="J130" s="58">
        <f>'IGP3 Functions'!J6</f>
        <v>0</v>
      </c>
      <c r="K130" s="58">
        <f>'IGP3 Functions'!K6</f>
        <v>0</v>
      </c>
    </row>
    <row r="131" spans="1:11">
      <c r="A131" s="58">
        <f>'IGP3 Functions'!A7</f>
        <v>0</v>
      </c>
      <c r="B131" s="58">
        <f>'IGP3 Functions'!B7</f>
        <v>0</v>
      </c>
      <c r="C131" s="58">
        <f>'IGP3 Functions'!C7</f>
        <v>0</v>
      </c>
      <c r="D131" s="58">
        <f>'IGP3 Functions'!D7</f>
        <v>0</v>
      </c>
      <c r="E131" s="58">
        <f>'IGP3 Functions'!E7</f>
        <v>0</v>
      </c>
      <c r="F131" s="58">
        <f>'IGP3 Functions'!F7</f>
        <v>0</v>
      </c>
      <c r="G131" s="58">
        <f>'IGP3 Functions'!G7</f>
        <v>0</v>
      </c>
      <c r="H131" s="58">
        <f>'IGP3 Functions'!H7</f>
        <v>0</v>
      </c>
      <c r="I131" s="58">
        <f>'IGP3 Functions'!I7</f>
        <v>0</v>
      </c>
      <c r="J131" s="58">
        <f>'IGP3 Functions'!J7</f>
        <v>0</v>
      </c>
      <c r="K131" s="58">
        <f>'IGP3 Functions'!K7</f>
        <v>0</v>
      </c>
    </row>
    <row r="132" spans="1:11">
      <c r="A132" s="58">
        <f>'IGP3 Functions'!A8</f>
        <v>0</v>
      </c>
      <c r="B132" s="58">
        <f>'IGP3 Functions'!B8</f>
        <v>0</v>
      </c>
      <c r="C132" s="58">
        <f>'IGP3 Functions'!C8</f>
        <v>0</v>
      </c>
      <c r="D132" s="58" t="str">
        <f>'IGP3 Functions'!D8</f>
        <v>General public services (701); Public Order and Safety (703)</v>
      </c>
      <c r="E132" s="58">
        <f>'IGP3 Functions'!E8</f>
        <v>0</v>
      </c>
      <c r="F132" s="58">
        <f>'IGP3 Functions'!F8</f>
        <v>0</v>
      </c>
      <c r="G132" s="58">
        <f>'IGP3 Functions'!G8</f>
        <v>0</v>
      </c>
      <c r="H132" s="58">
        <f>'IGP3 Functions'!H8</f>
        <v>0</v>
      </c>
      <c r="I132" s="58">
        <f>'IGP3 Functions'!I8</f>
        <v>0</v>
      </c>
      <c r="J132" s="58">
        <f>'IGP3 Functions'!J8</f>
        <v>0</v>
      </c>
      <c r="K132" s="58">
        <f>'IGP3 Functions'!K8</f>
        <v>0</v>
      </c>
    </row>
    <row r="133" spans="1:11">
      <c r="A133" s="58">
        <f>'IGP3 Functions'!A9</f>
        <v>0</v>
      </c>
      <c r="B133" s="58">
        <f>'IGP3 Functions'!B9</f>
        <v>0</v>
      </c>
      <c r="C133" s="58" t="str">
        <f>'IGP3 Functions'!C9</f>
        <v>R1.1</v>
      </c>
      <c r="D133" s="58" t="str">
        <f>'IGP3 Functions'!D9</f>
        <v>Civil administration (registration of births/marriages/deaths)*</v>
      </c>
      <c r="E133" s="58">
        <f>'IGP3 Functions'!E9</f>
        <v>0</v>
      </c>
      <c r="F133" s="58" t="str">
        <f>'IGP3 Functions'!F9</f>
        <v>…</v>
      </c>
      <c r="G133" s="58" t="str">
        <f>'IGP3 Functions'!G9</f>
        <v>XX</v>
      </c>
      <c r="H133" s="58">
        <f>'IGP3 Functions'!H9</f>
        <v>0</v>
      </c>
      <c r="I133" s="58" t="str">
        <f>'IGP3 Functions'!I9</f>
        <v>…</v>
      </c>
      <c r="J133" s="58">
        <f>'IGP3 Functions'!J9</f>
        <v>0</v>
      </c>
      <c r="K133" s="58">
        <f>'IGP3 Functions'!K9</f>
        <v>0</v>
      </c>
    </row>
    <row r="134" spans="1:11">
      <c r="A134" s="58">
        <f>'IGP3 Functions'!A10</f>
        <v>0</v>
      </c>
      <c r="B134" s="58">
        <f>'IGP3 Functions'!B10</f>
        <v>0</v>
      </c>
      <c r="C134" s="58" t="str">
        <f>'IGP3 Functions'!C10</f>
        <v>R1.3</v>
      </c>
      <c r="D134" s="58" t="str">
        <f>'IGP3 Functions'!D10</f>
        <v>Fire protection (7032)</v>
      </c>
      <c r="E134" s="58">
        <f>'IGP3 Functions'!E10</f>
        <v>0</v>
      </c>
      <c r="F134" s="58" t="str">
        <f>'IGP3 Functions'!F10</f>
        <v>…</v>
      </c>
      <c r="G134" s="58" t="str">
        <f>'IGP3 Functions'!G10</f>
        <v>XX</v>
      </c>
      <c r="H134" s="58">
        <f>'IGP3 Functions'!H10</f>
        <v>0</v>
      </c>
      <c r="I134" s="58" t="str">
        <f>'IGP3 Functions'!I10</f>
        <v>…</v>
      </c>
      <c r="J134" s="58">
        <f>'IGP3 Functions'!J10</f>
        <v>0</v>
      </c>
      <c r="K134" s="58">
        <f>'IGP3 Functions'!K10</f>
        <v>0</v>
      </c>
    </row>
    <row r="135" spans="1:11">
      <c r="A135" s="58">
        <f>'IGP3 Functions'!A11</f>
        <v>0</v>
      </c>
      <c r="B135" s="58">
        <f>'IGP3 Functions'!B11</f>
        <v>0</v>
      </c>
      <c r="C135" s="58">
        <f>'IGP3 Functions'!C11</f>
        <v>0</v>
      </c>
      <c r="D135" s="58" t="str">
        <f>'IGP3 Functions'!D11</f>
        <v>Economic Affairs (704)</v>
      </c>
      <c r="E135" s="58">
        <f>'IGP3 Functions'!E11</f>
        <v>0</v>
      </c>
      <c r="F135" s="58">
        <f>'IGP3 Functions'!F11</f>
        <v>0</v>
      </c>
      <c r="G135" s="58">
        <f>'IGP3 Functions'!G11</f>
        <v>0</v>
      </c>
      <c r="H135" s="58">
        <f>'IGP3 Functions'!H11</f>
        <v>0</v>
      </c>
      <c r="I135" s="58">
        <f>'IGP3 Functions'!I11</f>
        <v>0</v>
      </c>
      <c r="J135" s="58">
        <f>'IGP3 Functions'!J11</f>
        <v>0</v>
      </c>
      <c r="K135" s="58">
        <f>'IGP3 Functions'!K11</f>
        <v>0</v>
      </c>
    </row>
    <row r="136" spans="1:11">
      <c r="A136" s="58">
        <f>'IGP3 Functions'!A12</f>
        <v>0</v>
      </c>
      <c r="B136" s="58">
        <f>'IGP3 Functions'!B12</f>
        <v>0</v>
      </c>
      <c r="C136" s="58" t="str">
        <f>'IGP3 Functions'!C12</f>
        <v>R1.4</v>
      </c>
      <c r="D136" s="58" t="str">
        <f>'IGP3 Functions'!D12</f>
        <v>Agricultural extension / livestock services (70421*)</v>
      </c>
      <c r="E136" s="58">
        <f>'IGP3 Functions'!E12</f>
        <v>0</v>
      </c>
      <c r="F136" s="58" t="str">
        <f>'IGP3 Functions'!F12</f>
        <v>…</v>
      </c>
      <c r="G136" s="58" t="str">
        <f>'IGP3 Functions'!G12</f>
        <v>…</v>
      </c>
      <c r="H136" s="58">
        <f>'IGP3 Functions'!H12</f>
        <v>0</v>
      </c>
      <c r="I136" s="58" t="str">
        <f>'IGP3 Functions'!I12</f>
        <v>…</v>
      </c>
      <c r="J136" s="58">
        <f>'IGP3 Functions'!J12</f>
        <v>0</v>
      </c>
      <c r="K136" s="58">
        <f>'IGP3 Functions'!K12</f>
        <v>0</v>
      </c>
    </row>
    <row r="137" spans="1:11">
      <c r="A137" s="58">
        <f>'IGP3 Functions'!A13</f>
        <v>0</v>
      </c>
      <c r="B137" s="58">
        <f>'IGP3 Functions'!B13</f>
        <v>0</v>
      </c>
      <c r="C137" s="58" t="str">
        <f>'IGP3 Functions'!C13</f>
        <v>R1.8</v>
      </c>
      <c r="D137" s="58" t="str">
        <f>'IGP3 Functions'!D13</f>
        <v>Public transit (70456)</v>
      </c>
      <c r="E137" s="58">
        <f>'IGP3 Functions'!E13</f>
        <v>0</v>
      </c>
      <c r="F137" s="58" t="str">
        <f>'IGP3 Functions'!F13</f>
        <v>…</v>
      </c>
      <c r="G137" s="58" t="str">
        <f>'IGP3 Functions'!G13</f>
        <v>…</v>
      </c>
      <c r="H137" s="58">
        <f>'IGP3 Functions'!H13</f>
        <v>0</v>
      </c>
      <c r="I137" s="58" t="str">
        <f>'IGP3 Functions'!I13</f>
        <v>…</v>
      </c>
      <c r="J137" s="58">
        <f>'IGP3 Functions'!J13</f>
        <v>0</v>
      </c>
      <c r="K137" s="58">
        <f>'IGP3 Functions'!K13</f>
        <v>0</v>
      </c>
    </row>
    <row r="138" spans="1:11">
      <c r="A138" s="58">
        <f>'IGP3 Functions'!A14</f>
        <v>0</v>
      </c>
      <c r="B138" s="58">
        <f>'IGP3 Functions'!B14</f>
        <v>0</v>
      </c>
      <c r="C138" s="58">
        <f>'IGP3 Functions'!C14</f>
        <v>0</v>
      </c>
      <c r="D138" s="58" t="str">
        <f>'IGP3 Functions'!D14</f>
        <v>Environmental Protection (705)</v>
      </c>
      <c r="E138" s="58">
        <f>'IGP3 Functions'!E14</f>
        <v>0</v>
      </c>
      <c r="F138" s="58">
        <f>'IGP3 Functions'!F14</f>
        <v>0</v>
      </c>
      <c r="G138" s="58">
        <f>'IGP3 Functions'!G14</f>
        <v>0</v>
      </c>
      <c r="H138" s="58">
        <f>'IGP3 Functions'!H14</f>
        <v>0</v>
      </c>
      <c r="I138" s="58">
        <f>'IGP3 Functions'!I14</f>
        <v>0</v>
      </c>
      <c r="J138" s="58">
        <f>'IGP3 Functions'!J14</f>
        <v>0</v>
      </c>
      <c r="K138" s="58">
        <f>'IGP3 Functions'!K14</f>
        <v>0</v>
      </c>
    </row>
    <row r="139" spans="1:11">
      <c r="A139" s="58">
        <f>'IGP3 Functions'!A15</f>
        <v>0</v>
      </c>
      <c r="B139" s="58">
        <f>'IGP3 Functions'!B15</f>
        <v>0</v>
      </c>
      <c r="C139" s="58" t="str">
        <f>'IGP3 Functions'!C15</f>
        <v>R1.11</v>
      </c>
      <c r="D139" s="58" t="str">
        <f>'IGP3 Functions'!D15</f>
        <v>Waste management (7051)</v>
      </c>
      <c r="E139" s="58">
        <f>'IGP3 Functions'!E15</f>
        <v>0</v>
      </c>
      <c r="F139" s="58" t="str">
        <f>'IGP3 Functions'!F15</f>
        <v>…</v>
      </c>
      <c r="G139" s="58" t="str">
        <f>'IGP3 Functions'!G15</f>
        <v>…</v>
      </c>
      <c r="H139" s="58">
        <f>'IGP3 Functions'!H15</f>
        <v>0</v>
      </c>
      <c r="I139" s="58" t="str">
        <f>'IGP3 Functions'!I15</f>
        <v>…</v>
      </c>
      <c r="J139" s="58">
        <f>'IGP3 Functions'!J15</f>
        <v>0</v>
      </c>
      <c r="K139" s="58">
        <f>'IGP3 Functions'!K15</f>
        <v>0</v>
      </c>
    </row>
    <row r="140" spans="1:11">
      <c r="A140" s="58">
        <f>'IGP3 Functions'!A16</f>
        <v>0</v>
      </c>
      <c r="B140" s="58">
        <f>'IGP3 Functions'!B16</f>
        <v>0</v>
      </c>
      <c r="C140" s="58">
        <f>'IGP3 Functions'!C16</f>
        <v>0</v>
      </c>
      <c r="D140" s="58" t="str">
        <f>'IGP3 Functions'!D16</f>
        <v>Housing and Community Amenities (706)</v>
      </c>
      <c r="E140" s="58">
        <f>'IGP3 Functions'!E16</f>
        <v>0</v>
      </c>
      <c r="F140" s="58">
        <f>'IGP3 Functions'!F16</f>
        <v>0</v>
      </c>
      <c r="G140" s="58">
        <f>'IGP3 Functions'!G16</f>
        <v>0</v>
      </c>
      <c r="H140" s="58">
        <f>'IGP3 Functions'!H16</f>
        <v>0</v>
      </c>
      <c r="I140" s="58">
        <f>'IGP3 Functions'!I16</f>
        <v>0</v>
      </c>
      <c r="J140" s="58">
        <f>'IGP3 Functions'!J16</f>
        <v>0</v>
      </c>
      <c r="K140" s="58">
        <f>'IGP3 Functions'!K16</f>
        <v>0</v>
      </c>
    </row>
    <row r="141" spans="1:11">
      <c r="A141" s="58">
        <f>'IGP3 Functions'!A17</f>
        <v>0</v>
      </c>
      <c r="B141" s="58">
        <f>'IGP3 Functions'!B17</f>
        <v>0</v>
      </c>
      <c r="C141" s="58" t="str">
        <f>'IGP3 Functions'!C17</f>
        <v>R2.1</v>
      </c>
      <c r="D141" s="58" t="str">
        <f>'IGP3 Functions'!D17</f>
        <v xml:space="preserve">Land use planning and zoning </v>
      </c>
      <c r="E141" s="58">
        <f>'IGP3 Functions'!E17</f>
        <v>0</v>
      </c>
      <c r="F141" s="58" t="str">
        <f>'IGP3 Functions'!F17</f>
        <v>…</v>
      </c>
      <c r="G141" s="58" t="str">
        <f>'IGP3 Functions'!G17</f>
        <v>XX</v>
      </c>
      <c r="H141" s="58">
        <f>'IGP3 Functions'!H17</f>
        <v>0</v>
      </c>
      <c r="I141" s="58" t="str">
        <f>'IGP3 Functions'!I17</f>
        <v>…</v>
      </c>
      <c r="J141" s="58">
        <f>'IGP3 Functions'!J17</f>
        <v>0</v>
      </c>
      <c r="K141" s="58">
        <f>'IGP3 Functions'!K17</f>
        <v>0</v>
      </c>
    </row>
    <row r="142" spans="1:11">
      <c r="A142" s="58">
        <f>'IGP3 Functions'!A18</f>
        <v>0</v>
      </c>
      <c r="B142" s="58">
        <f>'IGP3 Functions'!B18</f>
        <v>0</v>
      </c>
      <c r="C142" s="58" t="str">
        <f>'IGP3 Functions'!C18</f>
        <v>R2.4</v>
      </c>
      <c r="D142" s="58" t="str">
        <f>'IGP3 Functions'!D18</f>
        <v>Building and construction regulation; building permits</v>
      </c>
      <c r="E142" s="58">
        <f>'IGP3 Functions'!E18</f>
        <v>0</v>
      </c>
      <c r="F142" s="58" t="str">
        <f>'IGP3 Functions'!F18</f>
        <v>…</v>
      </c>
      <c r="G142" s="58" t="str">
        <f>'IGP3 Functions'!G18</f>
        <v>XX</v>
      </c>
      <c r="H142" s="58">
        <f>'IGP3 Functions'!H18</f>
        <v>0</v>
      </c>
      <c r="I142" s="58" t="str">
        <f>'IGP3 Functions'!I18</f>
        <v>…</v>
      </c>
      <c r="J142" s="58">
        <f>'IGP3 Functions'!J18</f>
        <v>0</v>
      </c>
      <c r="K142" s="58">
        <f>'IGP3 Functions'!K18</f>
        <v>0</v>
      </c>
    </row>
    <row r="143" spans="1:11">
      <c r="A143" s="58">
        <f>'IGP3 Functions'!A19</f>
        <v>0</v>
      </c>
      <c r="B143" s="58">
        <f>'IGP3 Functions'!B19</f>
        <v>0</v>
      </c>
      <c r="C143" s="58" t="str">
        <f>'IGP3 Functions'!C19</f>
        <v>R1.16</v>
      </c>
      <c r="D143" s="58" t="str">
        <f>'IGP3 Functions'!D19</f>
        <v>Water supply (7063)</v>
      </c>
      <c r="E143" s="58">
        <f>'IGP3 Functions'!E19</f>
        <v>0</v>
      </c>
      <c r="F143" s="58" t="str">
        <f>'IGP3 Functions'!F19</f>
        <v>…</v>
      </c>
      <c r="G143" s="58" t="str">
        <f>'IGP3 Functions'!G19</f>
        <v>…</v>
      </c>
      <c r="H143" s="58">
        <f>'IGP3 Functions'!H19</f>
        <v>0</v>
      </c>
      <c r="I143" s="58" t="str">
        <f>'IGP3 Functions'!I19</f>
        <v>…</v>
      </c>
      <c r="J143" s="58">
        <f>'IGP3 Functions'!J19</f>
        <v>0</v>
      </c>
      <c r="K143" s="58">
        <f>'IGP3 Functions'!K19</f>
        <v>0</v>
      </c>
    </row>
    <row r="144" spans="1:11">
      <c r="A144" s="58">
        <f>'IGP3 Functions'!A20</f>
        <v>0</v>
      </c>
      <c r="B144" s="58">
        <f>'IGP3 Functions'!B20</f>
        <v>0</v>
      </c>
      <c r="C144" s="58" t="str">
        <f>'IGP3 Functions'!C20</f>
        <v>R1.17</v>
      </c>
      <c r="D144" s="58" t="str">
        <f>'IGP3 Functions'!D20</f>
        <v>Street lighting (7064)</v>
      </c>
      <c r="E144" s="58">
        <f>'IGP3 Functions'!E20</f>
        <v>0</v>
      </c>
      <c r="F144" s="58" t="str">
        <f>'IGP3 Functions'!F20</f>
        <v>…</v>
      </c>
      <c r="G144" s="58" t="str">
        <f>'IGP3 Functions'!G20</f>
        <v>…</v>
      </c>
      <c r="H144" s="58">
        <f>'IGP3 Functions'!H20</f>
        <v>0</v>
      </c>
      <c r="I144" s="58" t="str">
        <f>'IGP3 Functions'!I20</f>
        <v>…</v>
      </c>
      <c r="J144" s="58">
        <f>'IGP3 Functions'!J20</f>
        <v>0</v>
      </c>
      <c r="K144" s="58">
        <f>'IGP3 Functions'!K20</f>
        <v>0</v>
      </c>
    </row>
    <row r="145" spans="1:17">
      <c r="A145" s="58">
        <f>'IGP3 Functions'!A21</f>
        <v>0</v>
      </c>
      <c r="B145" s="58">
        <f>'IGP3 Functions'!B21</f>
        <v>0</v>
      </c>
      <c r="C145" s="58">
        <f>'IGP3 Functions'!C21</f>
        <v>0</v>
      </c>
      <c r="D145" s="58" t="str">
        <f>'IGP3 Functions'!D21</f>
        <v>Health (707)</v>
      </c>
      <c r="E145" s="58">
        <f>'IGP3 Functions'!E21</f>
        <v>0</v>
      </c>
      <c r="F145" s="58">
        <f>'IGP3 Functions'!F21</f>
        <v>0</v>
      </c>
      <c r="G145" s="58">
        <f>'IGP3 Functions'!G21</f>
        <v>0</v>
      </c>
      <c r="H145" s="58">
        <f>'IGP3 Functions'!H21</f>
        <v>0</v>
      </c>
      <c r="I145" s="58">
        <f>'IGP3 Functions'!I21</f>
        <v>0</v>
      </c>
      <c r="J145" s="58">
        <f>'IGP3 Functions'!J21</f>
        <v>0</v>
      </c>
      <c r="K145" s="58">
        <f>'IGP3 Functions'!K21</f>
        <v>0</v>
      </c>
    </row>
    <row r="146" spans="1:17">
      <c r="A146" s="58">
        <f>'IGP3 Functions'!A22</f>
        <v>0</v>
      </c>
      <c r="B146" s="58">
        <f>'IGP3 Functions'!B22</f>
        <v>0</v>
      </c>
      <c r="C146" s="58" t="str">
        <f>'IGP3 Functions'!C22</f>
        <v>R1.19</v>
      </c>
      <c r="D146" s="58" t="str">
        <f>'IGP3 Functions'!D22</f>
        <v>Public health and outpatient services (7072,7074)</v>
      </c>
      <c r="E146" s="58">
        <f>'IGP3 Functions'!E22</f>
        <v>0</v>
      </c>
      <c r="F146" s="58" t="str">
        <f>'IGP3 Functions'!F22</f>
        <v>…</v>
      </c>
      <c r="G146" s="58" t="str">
        <f>'IGP3 Functions'!G22</f>
        <v>…</v>
      </c>
      <c r="H146" s="58">
        <f>'IGP3 Functions'!H22</f>
        <v>0</v>
      </c>
      <c r="I146" s="58" t="str">
        <f>'IGP3 Functions'!I22</f>
        <v>…</v>
      </c>
      <c r="J146" s="58">
        <f>'IGP3 Functions'!J22</f>
        <v>0</v>
      </c>
      <c r="K146" s="58">
        <f>'IGP3 Functions'!K22</f>
        <v>0</v>
      </c>
    </row>
    <row r="147" spans="1:17">
      <c r="A147" s="58">
        <f>'IGP3 Functions'!A23</f>
        <v>0</v>
      </c>
      <c r="B147" s="58">
        <f>'IGP3 Functions'!B23</f>
        <v>0</v>
      </c>
      <c r="C147" s="58">
        <f>'IGP3 Functions'!C23</f>
        <v>0</v>
      </c>
      <c r="D147" s="58" t="str">
        <f>'IGP3 Functions'!D23</f>
        <v>Recreation, culture, and religion (708)</v>
      </c>
      <c r="E147" s="58">
        <f>'IGP3 Functions'!E23</f>
        <v>0</v>
      </c>
      <c r="F147" s="58">
        <f>'IGP3 Functions'!F23</f>
        <v>0</v>
      </c>
      <c r="G147" s="58">
        <f>'IGP3 Functions'!G23</f>
        <v>0</v>
      </c>
      <c r="H147" s="58">
        <f>'IGP3 Functions'!H23</f>
        <v>0</v>
      </c>
      <c r="I147" s="58">
        <f>'IGP3 Functions'!I23</f>
        <v>0</v>
      </c>
      <c r="J147" s="58">
        <f>'IGP3 Functions'!J23</f>
        <v>0</v>
      </c>
      <c r="K147" s="58">
        <f>'IGP3 Functions'!K23</f>
        <v>0</v>
      </c>
    </row>
    <row r="148" spans="1:17">
      <c r="A148" s="58">
        <f>'IGP3 Functions'!A24</f>
        <v>0</v>
      </c>
      <c r="B148" s="58">
        <f>'IGP3 Functions'!B24</f>
        <v>0</v>
      </c>
      <c r="C148" s="58" t="str">
        <f>'IGP3 Functions'!C24</f>
        <v>R1.20</v>
      </c>
      <c r="D148" s="58" t="str">
        <f>'IGP3 Functions'!D24</f>
        <v>Recreation and sporting services (7081) – includes parks</v>
      </c>
      <c r="E148" s="58">
        <f>'IGP3 Functions'!E24</f>
        <v>0</v>
      </c>
      <c r="F148" s="58" t="str">
        <f>'IGP3 Functions'!F24</f>
        <v>…</v>
      </c>
      <c r="G148" s="58" t="str">
        <f>'IGP3 Functions'!G24</f>
        <v>…</v>
      </c>
      <c r="H148" s="58">
        <f>'IGP3 Functions'!H24</f>
        <v>0</v>
      </c>
      <c r="I148" s="58" t="str">
        <f>'IGP3 Functions'!I24</f>
        <v>…</v>
      </c>
      <c r="J148" s="58">
        <f>'IGP3 Functions'!J24</f>
        <v>0</v>
      </c>
      <c r="K148" s="58">
        <f>'IGP3 Functions'!K24</f>
        <v>0</v>
      </c>
    </row>
    <row r="149" spans="1:17">
      <c r="A149" s="58">
        <f>'IGP3 Functions'!A25</f>
        <v>0</v>
      </c>
      <c r="B149" s="58">
        <f>'IGP3 Functions'!B25</f>
        <v>0</v>
      </c>
      <c r="C149" s="58">
        <f>'IGP3 Functions'!C25</f>
        <v>0</v>
      </c>
      <c r="D149" s="58" t="str">
        <f>'IGP3 Functions'!D25</f>
        <v>Education (709)</v>
      </c>
      <c r="E149" s="58">
        <f>'IGP3 Functions'!E25</f>
        <v>0</v>
      </c>
      <c r="F149" s="58">
        <f>'IGP3 Functions'!F25</f>
        <v>0</v>
      </c>
      <c r="G149" s="58">
        <f>'IGP3 Functions'!G25</f>
        <v>0</v>
      </c>
      <c r="H149" s="58">
        <f>'IGP3 Functions'!H25</f>
        <v>0</v>
      </c>
      <c r="I149" s="58">
        <f>'IGP3 Functions'!I25</f>
        <v>0</v>
      </c>
      <c r="J149" s="58">
        <f>'IGP3 Functions'!J25</f>
        <v>0</v>
      </c>
      <c r="K149" s="58">
        <f>'IGP3 Functions'!K25</f>
        <v>0</v>
      </c>
    </row>
    <row r="150" spans="1:17">
      <c r="A150" s="58">
        <f>'IGP3 Functions'!A26</f>
        <v>0</v>
      </c>
      <c r="B150" s="58">
        <f>'IGP3 Functions'!B26</f>
        <v>0</v>
      </c>
      <c r="C150" s="58" t="str">
        <f>'IGP3 Functions'!C26</f>
        <v>R1.23</v>
      </c>
      <c r="D150" s="58" t="str">
        <f>'IGP3 Functions'!D26</f>
        <v>Primary Education (70912)</v>
      </c>
      <c r="E150" s="58">
        <f>'IGP3 Functions'!E26</f>
        <v>0</v>
      </c>
      <c r="F150" s="58" t="str">
        <f>'IGP3 Functions'!F26</f>
        <v>…</v>
      </c>
      <c r="G150" s="58" t="str">
        <f>'IGP3 Functions'!G26</f>
        <v>…</v>
      </c>
      <c r="H150" s="58">
        <f>'IGP3 Functions'!H26</f>
        <v>0</v>
      </c>
      <c r="I150" s="58" t="str">
        <f>'IGP3 Functions'!I26</f>
        <v>…</v>
      </c>
      <c r="J150" s="58">
        <f>'IGP3 Functions'!J26</f>
        <v>0</v>
      </c>
      <c r="K150" s="58">
        <f>'IGP3 Functions'!K26</f>
        <v>0</v>
      </c>
    </row>
    <row r="151" spans="1:17" s="198" customFormat="1" ht="12" thickBot="1">
      <c r="A151" s="198">
        <f>'IGP3 Functions'!A27</f>
        <v>0</v>
      </c>
      <c r="B151" s="198">
        <f>'IGP3 Functions'!B27</f>
        <v>0</v>
      </c>
      <c r="C151" s="198">
        <f>'IGP3 Functions'!C27</f>
        <v>0</v>
      </c>
      <c r="D151" s="198">
        <f>'IGP3 Functions'!D27</f>
        <v>0</v>
      </c>
      <c r="E151" s="198">
        <f>'IGP3 Functions'!E27</f>
        <v>0</v>
      </c>
      <c r="F151" s="198">
        <f>'IGP3 Functions'!F27</f>
        <v>0</v>
      </c>
      <c r="G151" s="198">
        <f>'IGP3 Functions'!G27</f>
        <v>0</v>
      </c>
      <c r="H151" s="198">
        <f>'IGP3 Functions'!H27</f>
        <v>0</v>
      </c>
      <c r="I151" s="198">
        <f>'IGP3 Functions'!I27</f>
        <v>0</v>
      </c>
      <c r="J151" s="198">
        <f>'IGP3 Functions'!J27</f>
        <v>0</v>
      </c>
      <c r="K151" s="198">
        <f>'IGP3 Functions'!K27</f>
        <v>0</v>
      </c>
      <c r="L151" s="197"/>
      <c r="N151" s="199"/>
      <c r="O151" s="199"/>
      <c r="P151" s="199"/>
      <c r="Q151" s="199"/>
    </row>
    <row r="152" spans="1:17">
      <c r="A152" s="58">
        <f>'IGP Info'!A1</f>
        <v>0</v>
      </c>
      <c r="B152" s="58">
        <f>'IGP Info'!B1</f>
        <v>0</v>
      </c>
      <c r="C152" s="58">
        <f>'IGP Info'!C1</f>
        <v>0</v>
      </c>
      <c r="D152" s="58">
        <f>'IGP Info'!D1</f>
        <v>0</v>
      </c>
      <c r="E152" s="58">
        <f>'IGP Info'!E1</f>
        <v>0</v>
      </c>
    </row>
    <row r="153" spans="1:17">
      <c r="A153" s="58">
        <f>'IGP Info'!A2</f>
        <v>0</v>
      </c>
      <c r="B153" s="58">
        <f>'IGP Info'!B2</f>
        <v>0</v>
      </c>
      <c r="C153" s="58">
        <f>'IGP Info'!C2</f>
        <v>0</v>
      </c>
      <c r="D153" s="58" t="str">
        <f>'IGP Info'!D2</f>
        <v>LOCAL GOVERNANCE INSTITUTIONS COMPARATIVE ASSESSMENT (LoGICA) PROFILE: PROFILE COMPLETION INFORMATION</v>
      </c>
      <c r="E153" s="58">
        <f>'IGP Info'!E2</f>
        <v>0</v>
      </c>
    </row>
    <row r="154" spans="1:17">
      <c r="A154" s="58">
        <f>'IGP Info'!A3</f>
        <v>0</v>
      </c>
      <c r="B154" s="58">
        <f>'IGP Info'!B3</f>
        <v>0</v>
      </c>
      <c r="C154" s="58">
        <f>'IGP Info'!C3</f>
        <v>0</v>
      </c>
      <c r="D154" s="58">
        <f>'IGP Info'!D3</f>
        <v>0</v>
      </c>
      <c r="E154" s="58">
        <f>'IGP Info'!E3</f>
        <v>0</v>
      </c>
    </row>
    <row r="155" spans="1:17">
      <c r="A155" s="58">
        <f>'IGP Info'!A4</f>
        <v>0</v>
      </c>
      <c r="B155" s="58">
        <f>'IGP Info'!B4</f>
        <v>0</v>
      </c>
      <c r="C155" s="58">
        <f>'IGP Info'!C4</f>
        <v>0</v>
      </c>
      <c r="D155" s="58">
        <f>'IGP Info'!D4</f>
        <v>0</v>
      </c>
      <c r="E155" s="58">
        <f>'IGP Info'!E4</f>
        <v>0</v>
      </c>
    </row>
    <row r="156" spans="1:17">
      <c r="A156" s="58">
        <f>'IGP Info'!A5</f>
        <v>0</v>
      </c>
      <c r="B156" s="58">
        <f>'IGP Info'!B5</f>
        <v>0</v>
      </c>
      <c r="C156" s="58" t="str">
        <f>'IGP Info'!C5</f>
        <v>Z1</v>
      </c>
      <c r="D156" s="58" t="str">
        <f>'IGP Info'!D5</f>
        <v>Completion of LoGICA Assessment and Profile</v>
      </c>
      <c r="E156" s="58">
        <f>'IGP Info'!E5</f>
        <v>0</v>
      </c>
    </row>
    <row r="157" spans="1:17">
      <c r="A157" s="58">
        <f>'IGP Info'!A6</f>
        <v>0</v>
      </c>
      <c r="B157" s="58">
        <f>'IGP Info'!B6</f>
        <v>0</v>
      </c>
      <c r="C157" s="58" t="str">
        <f>'IGP Info'!C6</f>
        <v>Z1.1</v>
      </c>
      <c r="D157" s="58" t="str">
        <f>'IGP Info'!D6</f>
        <v>Name(s) of researcher(s) completing IGP</v>
      </c>
      <c r="E157" s="58" t="str">
        <f>'IGP Info'!E6</f>
        <v>Nick Travis</v>
      </c>
    </row>
    <row r="158" spans="1:17">
      <c r="A158" s="58">
        <f>'IGP Info'!A7</f>
        <v>0</v>
      </c>
      <c r="B158" s="58">
        <f>'IGP Info'!B7</f>
        <v>0</v>
      </c>
      <c r="C158" s="58" t="str">
        <f>'IGP Info'!C7</f>
        <v>Z1.2</v>
      </c>
      <c r="D158" s="58" t="str">
        <f>'IGP Info'!D7</f>
        <v>Name of peer reviewer(s) / country expert(s) (if any)</v>
      </c>
      <c r="E158" s="58" t="str">
        <f>'IGP Info'!E7</f>
        <v>Maholopa Laveil</v>
      </c>
    </row>
    <row r="159" spans="1:17">
      <c r="A159" s="58">
        <f>'IGP Info'!A8</f>
        <v>0</v>
      </c>
      <c r="B159" s="58">
        <f>'IGP Info'!B8</f>
        <v>0</v>
      </c>
      <c r="C159" s="58" t="str">
        <f>'IGP Info'!C8</f>
        <v>Z1.3</v>
      </c>
      <c r="D159" s="58" t="str">
        <f>'IGP Info'!D8</f>
        <v>Name of LPSA Reviewer</v>
      </c>
      <c r="E159" s="58" t="str">
        <f>'IGP Info'!E8</f>
        <v>Jamie Boex</v>
      </c>
    </row>
    <row r="160" spans="1:17">
      <c r="A160" s="58">
        <f>'IGP Info'!A9</f>
        <v>0</v>
      </c>
      <c r="B160" s="58">
        <f>'IGP Info'!B9</f>
        <v>0</v>
      </c>
      <c r="C160" s="58">
        <f>'IGP Info'!C9</f>
        <v>0</v>
      </c>
      <c r="D160" s="58">
        <f>'IGP Info'!D9</f>
        <v>0</v>
      </c>
      <c r="E160" s="58">
        <f>'IGP Info'!E9</f>
        <v>0</v>
      </c>
    </row>
    <row r="161" spans="1:5">
      <c r="A161" s="58">
        <f>'IGP Info'!A10</f>
        <v>0</v>
      </c>
      <c r="B161" s="58">
        <f>'IGP Info'!B10</f>
        <v>0</v>
      </c>
      <c r="C161" s="58" t="str">
        <f>'IGP Info'!C10</f>
        <v>Z4</v>
      </c>
      <c r="D161" s="58" t="str">
        <f>'IGP Info'!D10</f>
        <v>LoGICA Assessment Abstract</v>
      </c>
      <c r="E161" s="58">
        <f>'IGP Info'!E10</f>
        <v>0</v>
      </c>
    </row>
    <row r="162" spans="1:5">
      <c r="A162" s="58">
        <f>'IGP Info'!A11</f>
        <v>0</v>
      </c>
      <c r="B162" s="58">
        <f>'IGP Info'!B11</f>
        <v>0</v>
      </c>
      <c r="C162" s="58">
        <f>'IGP Info'!C11</f>
        <v>0</v>
      </c>
      <c r="D162" s="58">
        <f>'IGP Info'!D11</f>
        <v>0</v>
      </c>
      <c r="E162" s="58">
        <f>'IGP Info'!E11</f>
        <v>0</v>
      </c>
    </row>
    <row r="163" spans="1:5">
      <c r="A163" s="58">
        <f>'IGP Info'!A12</f>
        <v>0</v>
      </c>
      <c r="B163" s="58">
        <f>'IGP Info'!B12</f>
        <v>0</v>
      </c>
      <c r="C163" s="58" t="str">
        <f>'IGP Info'!C12</f>
        <v>Z4.1</v>
      </c>
      <c r="D163" s="58" t="str">
        <f>'IGP Info'!D12</f>
        <v>General Intergovernmental Context - One paragraph</v>
      </c>
      <c r="E163" s="58">
        <f>'IGP Info'!E12</f>
        <v>0</v>
      </c>
    </row>
    <row r="164" spans="1:5">
      <c r="A164" s="58">
        <f>'IGP Info'!A13</f>
        <v>0</v>
      </c>
      <c r="B164" s="58">
        <f>'IGP Info'!B13</f>
        <v>0</v>
      </c>
      <c r="C164" s="58">
        <f>'IGP Info'!C13</f>
        <v>0</v>
      </c>
      <c r="D164" s="58" t="str">
        <f>'IGP Info'!D13</f>
        <v>Papua New Guinea (PNG) is a unitary parliamentary democracy with a constitutional framework for decentralized governance. Since independence in 1975, the country has pursued several rounds of decentralization reforms, most notably through the 1995 Organic Law on Provincial Governments and Local-level Governments, which substantially restructured subnational governance. Although provincial and local-level institutions have legally recognized responsibilities, PNG remains highly centralized in fiscal and administrative terms. The national government retains considerable control over public revenues, personnel and major service delivery functions, while subnational governments depend heavily on intergovernmental transfers. Governance arrangements are further complicated by the prominent role of national Members of Parliament in directing development resources within their constituencies, often through mechanisms operating alongside regular subnational administrative structures.</v>
      </c>
      <c r="E164" s="58">
        <f>'IGP Info'!E13</f>
        <v>0</v>
      </c>
    </row>
    <row r="165" spans="1:5">
      <c r="A165" s="58">
        <f>'IGP Info'!A14</f>
        <v>0</v>
      </c>
      <c r="B165" s="58">
        <f>'IGP Info'!B14</f>
        <v>0</v>
      </c>
      <c r="C165" s="58">
        <f>'IGP Info'!C14</f>
        <v>0</v>
      </c>
      <c r="D165" s="58">
        <f>'IGP Info'!D14</f>
        <v>0</v>
      </c>
      <c r="E165" s="58">
        <f>'IGP Info'!E14</f>
        <v>0</v>
      </c>
    </row>
    <row r="166" spans="1:5">
      <c r="A166" s="58">
        <f>'IGP Info'!A15</f>
        <v>0</v>
      </c>
      <c r="B166" s="58">
        <f>'IGP Info'!B15</f>
        <v>0</v>
      </c>
      <c r="C166" s="58" t="str">
        <f>'IGP Info'!C15</f>
        <v>Z4.2</v>
      </c>
      <c r="D166" s="58" t="str">
        <f>'IGP Info'!D15</f>
        <v>Subnational governance structure - One paragraph</v>
      </c>
      <c r="E166" s="58">
        <f>'IGP Info'!E15</f>
        <v>0</v>
      </c>
    </row>
    <row r="167" spans="1:5">
      <c r="A167" s="58">
        <f>'IGP Info'!A16</f>
        <v>0</v>
      </c>
      <c r="B167" s="58">
        <f>'IGP Info'!B16</f>
        <v>0</v>
      </c>
      <c r="C167" s="58">
        <f>'IGP Info'!C16</f>
        <v>0</v>
      </c>
      <c r="D167" s="58" t="str">
        <f>'IGP Info'!D16</f>
        <v>PNG's subnational governance structure comprises 20 provinces, the Autonomous Region of Bougainville and the National Capital District (NCD) at the regional level. At the local level, the country is divided into 96 districts, which serve as electoral constituencies and administrative jurisdictions, and 371 Local-level Governments (LLGs). Bougainville has a distinctive autonomous governance structure, including its own elected government and legislature, and 47 Community Governments that perform functions broadly equivalent to LLGs elsewhere. The National Capital District has separate governance arrangements and does not have regular LLGs. Districts are particularly complex institutional units: they encompass deconcentrated district administrations and District Development Authorities (DDAs), statutory bodies chaired by the respective national Members of Parliament. The resulting structure combines territorial government institutions, deconcentrated administrative units and special-purpose development authorities.</v>
      </c>
      <c r="E167" s="58">
        <f>'IGP Info'!E16</f>
        <v>0</v>
      </c>
    </row>
    <row r="168" spans="1:5">
      <c r="A168" s="58">
        <f>'IGP Info'!A17</f>
        <v>0</v>
      </c>
      <c r="B168" s="58">
        <f>'IGP Info'!B17</f>
        <v>0</v>
      </c>
      <c r="C168" s="58">
        <f>'IGP Info'!C17</f>
        <v>0</v>
      </c>
      <c r="D168" s="58">
        <f>'IGP Info'!D17</f>
        <v>0</v>
      </c>
      <c r="E168" s="58">
        <f>'IGP Info'!E17</f>
        <v>0</v>
      </c>
    </row>
    <row r="169" spans="1:5">
      <c r="A169" s="58">
        <f>'IGP Info'!A18</f>
        <v>0</v>
      </c>
      <c r="B169" s="58">
        <f>'IGP Info'!B18</f>
        <v>0</v>
      </c>
      <c r="C169" s="58" t="str">
        <f>'IGP Info'!C18</f>
        <v>Z4.3</v>
      </c>
      <c r="D169" s="58" t="str">
        <f>'IGP Info'!D18</f>
        <v>Nature of subnational governance institutions - One paragraph</v>
      </c>
      <c r="E169" s="58">
        <f>'IGP Info'!E18</f>
        <v>0</v>
      </c>
    </row>
    <row r="170" spans="1:5">
      <c r="A170" s="58">
        <f>'IGP Info'!A19</f>
        <v>0</v>
      </c>
      <c r="B170" s="58">
        <f>'IGP Info'!B19</f>
        <v>0</v>
      </c>
      <c r="C170" s="58">
        <f>'IGP Info'!C19</f>
        <v>0</v>
      </c>
      <c r="D170" s="58" t="str">
        <f>'IGP Info'!D19</f>
        <v>PNG's subnational governance arrangements combine elements of devolution, deconcentration and vertical political control through shared (national-provincial-local) parliamentary representation. Provincial governments should be understood as hybrid institutions: they have political leadership, legislative powers, budgets and assigned responsibilities, but their administrative and fiscal autonomy remains constrained by national government control, particularly over public-service personnel. Bougainville is an important exception, with extensive devolved powers, its own elected government and a separate public service. Districts are  non-devolved institutions, with deconcentrated district administrations operating alongside District Development Authorities (DDAs). Each DDA is chaired by the district’s elected national MP, has the (nationally-appointed) District Administrator as its CEO, and is governed by a Board that includes the district’s LLG presidents. Similarly, Local-Level Governments should also be considered as non-devolved institutions, despite having elected representative bodies and some statutory powers, because they lack (control over) their own staff: LLG managers are employed on their behalf as part of the national public service.</v>
      </c>
      <c r="E170" s="58">
        <f>'IGP Info'!E19</f>
        <v>0</v>
      </c>
    </row>
    <row r="171" spans="1:5">
      <c r="A171" s="58">
        <f>'IGP Info'!A20</f>
        <v>0</v>
      </c>
      <c r="B171" s="58">
        <f>'IGP Info'!B20</f>
        <v>0</v>
      </c>
      <c r="C171" s="58">
        <f>'IGP Info'!C20</f>
        <v>0</v>
      </c>
      <c r="D171" s="58">
        <f>'IGP Info'!D20</f>
        <v>0</v>
      </c>
      <c r="E171" s="58">
        <f>'IGP Info'!E20</f>
        <v>0</v>
      </c>
    </row>
    <row r="172" spans="1:5">
      <c r="A172" s="58">
        <f>'IGP Info'!A21</f>
        <v>0</v>
      </c>
      <c r="B172" s="58">
        <f>'IGP Info'!B21</f>
        <v>0</v>
      </c>
      <c r="C172" s="58" t="str">
        <f>'IGP Info'!C21</f>
        <v>Z4.4</v>
      </c>
      <c r="D172" s="58" t="str">
        <f>'IGP Info'!D21</f>
        <v>Assignment of functions and responsibilities - One paragraph (Optional)</v>
      </c>
      <c r="E172" s="58">
        <f>'IGP Info'!E21</f>
        <v>0</v>
      </c>
    </row>
    <row r="173" spans="1:5">
      <c r="A173" s="58">
        <f>'IGP Info'!A22</f>
        <v>0</v>
      </c>
      <c r="B173" s="58">
        <f>'IGP Info'!B22</f>
        <v>0</v>
      </c>
      <c r="C173" s="58">
        <f>'IGP Info'!C22</f>
        <v>0</v>
      </c>
      <c r="D173" s="58" t="str">
        <f>'IGP Info'!D22</f>
        <v>PNG's legal framework assigns provincial and local-level governments responsibilities for a range of public services and development activities, but actual service delivery remains fragmented across national agencies, provincial administrations, districts and local institutions. Provincial governments play an important role in coordinating and supporting education, health, infrastructure maintenance, agricultural services and other provincial functions, although frontline personnel often remain within the national public service or sector-specific authorities, such as Provincial Health Authorities. District administrations provide deconcentrated support for routine services, while District Development Authorities primarily finance and implement infrastructure and development projects through centrally funded programs. Local-level Governments have statutory responsibilities for local planning, community infrastructure, markets, sanitation and other local services, but generally lack the financial and administrative capacity to perform these functions effectively. Bougainville has a broader range of autonomous responsibilities under its special constitutional arrangements. The practical division of responsibilities therefore often differs substantially from formal legal assignments.</v>
      </c>
      <c r="E173" s="58">
        <f>'IGP Info'!E22</f>
        <v>0</v>
      </c>
    </row>
    <row r="174" spans="1:5">
      <c r="A174" s="58">
        <f>'IGP Info'!A23</f>
        <v>0</v>
      </c>
      <c r="B174" s="58">
        <f>'IGP Info'!B23</f>
        <v>0</v>
      </c>
      <c r="C174" s="58">
        <f>'IGP Info'!C23</f>
        <v>0</v>
      </c>
      <c r="D174" s="58">
        <f>'IGP Info'!D23</f>
        <v>0</v>
      </c>
      <c r="E174" s="58">
        <f>'IGP Info'!E23</f>
        <v>0</v>
      </c>
    </row>
    <row r="175" spans="1:5">
      <c r="A175" s="58">
        <f>'IGP Info'!A24</f>
        <v>0</v>
      </c>
      <c r="B175" s="58">
        <f>'IGP Info'!B24</f>
        <v>0</v>
      </c>
      <c r="C175" s="58" t="str">
        <f>'IGP Info'!C24</f>
        <v>Z4.10</v>
      </c>
      <c r="D175" s="58" t="str">
        <f>'IGP Info'!D24</f>
        <v>References and Resources - List</v>
      </c>
      <c r="E175" s="58">
        <f>'IGP Info'!E24</f>
        <v>0</v>
      </c>
    </row>
    <row r="176" spans="1:5">
      <c r="A176" s="58">
        <f>'IGP Info'!A25</f>
        <v>0</v>
      </c>
      <c r="B176" s="58">
        <f>'IGP Info'!B25</f>
        <v>0</v>
      </c>
      <c r="C176" s="58">
        <f>'IGP Info'!C25</f>
        <v>0</v>
      </c>
      <c r="D176" s="58" t="str">
        <f>'IGP Info'!D25</f>
        <v>https://www.clgf.org.uk/regions/clgf-pacific/papua-new-guinea/</v>
      </c>
      <c r="E176" s="58">
        <f>'IGP Info'!E25</f>
        <v>0</v>
      </c>
    </row>
    <row r="177" spans="1:17">
      <c r="A177" s="58">
        <f>'IGP Info'!A26</f>
        <v>0</v>
      </c>
      <c r="B177" s="58">
        <f>'IGP Info'!B26</f>
        <v>0</v>
      </c>
      <c r="C177" s="58">
        <f>'IGP Info'!C26</f>
        <v>0</v>
      </c>
      <c r="D177" s="58" t="str">
        <f>'IGP Info'!D26</f>
        <v>https://localgov.unwomen.org/country/PNG</v>
      </c>
      <c r="E177" s="58">
        <f>'IGP Info'!E26</f>
        <v>0</v>
      </c>
    </row>
    <row r="178" spans="1:17">
      <c r="A178" s="58">
        <f>'IGP Info'!A27</f>
        <v>0</v>
      </c>
      <c r="B178" s="58">
        <f>'IGP Info'!B27</f>
        <v>0</v>
      </c>
      <c r="C178" s="58">
        <f>'IGP Info'!C27</f>
        <v>0</v>
      </c>
      <c r="D178" s="58" t="str">
        <f>'IGP Info'!D27</f>
        <v>World Bank. 2021. Political Economy and Institutional Context of Sub-National Public Financial Management and Service Delivery in PNG : https://documents1.worldbank.org/curated/en/528061629352596609/pdf/Political-Economy-and-Institutional-Context-of-Sub-National-Public-Financial-Management-and-Service-Delivery-in-Papua-New-Guinea.pdf</v>
      </c>
      <c r="E178" s="58">
        <f>'IGP Info'!E27</f>
        <v>0</v>
      </c>
    </row>
    <row r="179" spans="1:17">
      <c r="A179" s="58">
        <f>'IGP Info'!A28</f>
        <v>0</v>
      </c>
      <c r="B179" s="58">
        <f>'IGP Info'!B28</f>
        <v>0</v>
      </c>
      <c r="C179" s="58">
        <f>'IGP Info'!C28</f>
        <v>0</v>
      </c>
      <c r="D179" s="58" t="str">
        <f>'IGP Info'!D28</f>
        <v>Maholopa Laveil. 2025. Shining a light on local level government in PNG. https://devpolicy.org/shining-a-light-on-local-level-government-in-png-20250612/</v>
      </c>
      <c r="E179" s="58">
        <f>'IGP Info'!E28</f>
        <v>0</v>
      </c>
    </row>
    <row r="180" spans="1:17">
      <c r="A180" s="58">
        <f>'IGP Info'!A29</f>
        <v>0</v>
      </c>
      <c r="B180" s="58">
        <f>'IGP Info'!B29</f>
        <v>0</v>
      </c>
      <c r="C180" s="58">
        <f>'IGP Info'!C29</f>
        <v>0</v>
      </c>
      <c r="D180" s="58" t="str">
        <f>'IGP Info'!D29</f>
        <v xml:space="preserve"> The National Research Institute. Decentralised Governance Arrangements in PNG. 2022. https://pngnri.org/images/Publications/Research_Report_DECENTRALISED_GOVERNANCE_ARRANGEMENTS_IN_PAPUA_NEW_GUINEA-_A_FRAMEWORK_FOR_A_NATIONAL_CONVERSATION_.pdf</v>
      </c>
      <c r="E180" s="58">
        <f>'IGP Info'!E29</f>
        <v>0</v>
      </c>
    </row>
    <row r="181" spans="1:17">
      <c r="A181" s="58">
        <f>'IGP Info'!A30</f>
        <v>0</v>
      </c>
      <c r="B181" s="58">
        <f>'IGP Info'!B30</f>
        <v>0</v>
      </c>
      <c r="C181" s="58">
        <f>'IGP Info'!C30</f>
        <v>0</v>
      </c>
      <c r="D181" s="58">
        <f>'IGP Info'!D30</f>
        <v>0</v>
      </c>
      <c r="E181" s="58">
        <f>'IGP Info'!E30</f>
        <v>0</v>
      </c>
    </row>
    <row r="182" spans="1:17">
      <c r="A182" s="58">
        <f>'IGP Info'!A31</f>
        <v>0</v>
      </c>
      <c r="B182" s="58">
        <f>'IGP Info'!B31</f>
        <v>0</v>
      </c>
      <c r="C182" s="58">
        <f>'IGP Info'!C31</f>
        <v>0</v>
      </c>
      <c r="D182" s="58">
        <f>'IGP Info'!D31</f>
        <v>0</v>
      </c>
      <c r="E182" s="58">
        <f>'IGP Info'!E31</f>
        <v>0</v>
      </c>
    </row>
    <row r="183" spans="1:17" s="198" customFormat="1" ht="12" thickBot="1">
      <c r="A183" s="198">
        <f>'IGP Info'!A32</f>
        <v>0</v>
      </c>
      <c r="B183" s="198">
        <f>'IGP Info'!B32</f>
        <v>0</v>
      </c>
      <c r="C183" s="198">
        <f>'IGP Info'!C32</f>
        <v>0</v>
      </c>
      <c r="D183" s="198">
        <f>'IGP Info'!D32</f>
        <v>0</v>
      </c>
      <c r="E183" s="198">
        <f>'IGP Info'!E32</f>
        <v>0</v>
      </c>
      <c r="F183" s="200"/>
      <c r="G183" s="201"/>
      <c r="I183" s="197"/>
      <c r="J183" s="197"/>
      <c r="K183" s="197"/>
      <c r="L183" s="197"/>
      <c r="N183" s="199"/>
      <c r="O183" s="199"/>
      <c r="P183" s="199"/>
      <c r="Q183" s="199"/>
    </row>
  </sheetData>
  <sheetProtection sheet="1" objects="1" scenarios="1"/>
  <mergeCells count="4">
    <mergeCell ref="E4:G4"/>
    <mergeCell ref="I4:L4"/>
    <mergeCell ref="E27:R27"/>
    <mergeCell ref="C2:Q2"/>
  </mergeCells>
  <pageMargins left="0.7" right="0.7" top="0.75" bottom="0.75" header="0.3" footer="0.3"/>
  <pageSetup orientation="portrait" horizontalDpi="200"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F514FC72B15E0448363FF47C2DE3DEB" ma:contentTypeVersion="16" ma:contentTypeDescription="Create a new document." ma:contentTypeScope="" ma:versionID="d955db5568b1c875e62f5c8b89c7489e">
  <xsd:schema xmlns:xsd="http://www.w3.org/2001/XMLSchema" xmlns:xs="http://www.w3.org/2001/XMLSchema" xmlns:p="http://schemas.microsoft.com/office/2006/metadata/properties" xmlns:ns2="960ecaf0-7151-4a2b-a5a2-34de11608dbf" xmlns:ns3="b59d2d6f-7a66-4016-b850-8ad664ddea89" targetNamespace="http://schemas.microsoft.com/office/2006/metadata/properties" ma:root="true" ma:fieldsID="0b491d040dec9be8f5d79d93728cabb3" ns2:_="" ns3:_="">
    <xsd:import namespace="960ecaf0-7151-4a2b-a5a2-34de11608dbf"/>
    <xsd:import namespace="b59d2d6f-7a66-4016-b850-8ad664ddea8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0ecaf0-7151-4a2b-a5a2-34de11608d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84d8a0f-8552-4c0d-a454-42b2ccdb029b"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59d2d6f-7a66-4016-b850-8ad664ddea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2" nillable="true" ma:displayName="Taxonomy Catch All Column" ma:hidden="true" ma:list="{087ee1be-5a49-465d-93f7-85d5832e39f2}" ma:internalName="TaxCatchAll" ma:showField="CatchAllData" ma:web="b59d2d6f-7a66-4016-b850-8ad664ddea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0ecaf0-7151-4a2b-a5a2-34de11608dbf">
      <Terms xmlns="http://schemas.microsoft.com/office/infopath/2007/PartnerControls"/>
    </lcf76f155ced4ddcb4097134ff3c332f>
    <TaxCatchAll xmlns="b59d2d6f-7a66-4016-b850-8ad664ddea89" xsi:nil="true"/>
    <SharedWithUsers xmlns="b59d2d6f-7a66-4016-b850-8ad664ddea89">
      <UserInfo>
        <DisplayName/>
        <AccountId xsi:nil="true"/>
        <AccountType/>
      </UserInfo>
    </SharedWithUsers>
  </documentManagement>
</p:properties>
</file>

<file path=customXml/itemProps1.xml><?xml version="1.0" encoding="utf-8"?>
<ds:datastoreItem xmlns:ds="http://schemas.openxmlformats.org/officeDocument/2006/customXml" ds:itemID="{3389CE87-FD7B-4D8A-8752-69BB31C5A49E}">
  <ds:schemaRefs>
    <ds:schemaRef ds:uri="http://schemas.microsoft.com/sharepoint/v3/contenttype/forms"/>
  </ds:schemaRefs>
</ds:datastoreItem>
</file>

<file path=customXml/itemProps2.xml><?xml version="1.0" encoding="utf-8"?>
<ds:datastoreItem xmlns:ds="http://schemas.openxmlformats.org/officeDocument/2006/customXml" ds:itemID="{84BC5655-2FE5-4682-B184-BBFE74B64F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0ecaf0-7151-4a2b-a5a2-34de11608dbf"/>
    <ds:schemaRef ds:uri="b59d2d6f-7a66-4016-b850-8ad664ddea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A44863-20C1-46A5-9976-E0C188E6850C}">
  <ds:schemaRefs>
    <ds:schemaRef ds:uri="http://schemas.microsoft.com/office/2006/metadata/properties"/>
    <ds:schemaRef ds:uri="http://schemas.microsoft.com/office/infopath/2007/PartnerControls"/>
    <ds:schemaRef ds:uri="960ecaf0-7151-4a2b-a5a2-34de11608dbf"/>
    <ds:schemaRef ds:uri="b59d2d6f-7a66-4016-b850-8ad664ddea8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IGP1 Structure</vt:lpstr>
      <vt:lpstr>IGP2 Governance</vt:lpstr>
      <vt:lpstr>IGP3 Functions</vt:lpstr>
      <vt:lpstr>IGP Info</vt:lpstr>
      <vt:lpstr>IGP Country Notes </vt:lpstr>
      <vt:lpstr>IGP Extract</vt:lpstr>
      <vt:lpstr>'IGP Info'!Print_Area</vt:lpstr>
      <vt:lpstr>'IGP3 Functions'!Print_Area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Jamie</dc:creator>
  <cp:lastModifiedBy>Jamie Boex</cp:lastModifiedBy>
  <cp:lastPrinted>2023-08-21T18:29:22Z</cp:lastPrinted>
  <dcterms:created xsi:type="dcterms:W3CDTF">2014-03-28T01:38:34Z</dcterms:created>
  <dcterms:modified xsi:type="dcterms:W3CDTF">2026-10-15T20:57:57Z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0x010100DF514FC72B15E0448363FF47C2DE3DEB</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