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ecentralization.sharepoint.com/sites/10KnowledgeDevelopment/Shared Documents/12 Specific Knowledge Development/SOLGI/02 SOLGI Asia/LoGICA KHM2022 Cambodia/"/>
    </mc:Choice>
  </mc:AlternateContent>
  <xr:revisionPtr revIDLastSave="126" documentId="13_ncr:1_{DF9B65A6-F1DB-4AEB-9357-8143EE4584D5}" xr6:coauthVersionLast="47" xr6:coauthVersionMax="47" xr10:uidLastSave="{C8F59B46-5FE8-48B3-B10F-EB2203C008F0}"/>
  <bookViews>
    <workbookView xWindow="-96" yWindow="-96" windowWidth="19392" windowHeight="10272" tabRatio="770" xr2:uid="{00000000-000D-0000-FFFF-FFFF00000000}"/>
  </bookViews>
  <sheets>
    <sheet name="IGP1 Structure" sheetId="31" r:id="rId1"/>
    <sheet name="IGP2 Governance" sheetId="53" r:id="rId2"/>
    <sheet name="IGP3 Functions" sheetId="34" state="hidden" r:id="rId3"/>
    <sheet name="IGP Info" sheetId="40" r:id="rId4"/>
    <sheet name="IGP Country Notes " sheetId="56" state="hidden" r:id="rId5"/>
    <sheet name="IGP Extract" sheetId="55" state="hidden" r:id="rId6"/>
  </sheets>
  <definedNames>
    <definedName name="_xlnm.Print_Area" localSheetId="3">'IGP Info'!$A$1:$G$32</definedName>
    <definedName name="_xlnm.Print_Area" localSheetId="2">'IGP3 Functions'!$A$1:$L$28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3" i="53" l="1"/>
  <c r="L73" i="53"/>
  <c r="K73" i="53"/>
  <c r="J73" i="53"/>
  <c r="H60" i="53"/>
  <c r="G60" i="53"/>
  <c r="F60" i="53"/>
  <c r="E60" i="53"/>
  <c r="B77" i="56"/>
  <c r="C77" i="56" s="1"/>
  <c r="B76" i="56"/>
  <c r="C76" i="56" s="1"/>
  <c r="B75" i="56"/>
  <c r="C75" i="56" s="1"/>
  <c r="B74" i="56"/>
  <c r="C74" i="56" s="1"/>
  <c r="B73" i="56"/>
  <c r="C73" i="56" s="1"/>
  <c r="B72" i="56"/>
  <c r="C72" i="56" s="1"/>
  <c r="C2" i="56"/>
  <c r="N13" i="34"/>
  <c r="N12" i="34"/>
  <c r="N11" i="34"/>
  <c r="N10" i="34"/>
  <c r="N9" i="34"/>
  <c r="B64" i="56"/>
  <c r="B66" i="56" s="1"/>
  <c r="B65" i="56"/>
  <c r="C65" i="56" s="1"/>
  <c r="M74" i="53"/>
  <c r="L74" i="53"/>
  <c r="K74" i="53"/>
  <c r="J74" i="53"/>
  <c r="M72" i="53"/>
  <c r="L72" i="53"/>
  <c r="K72" i="53"/>
  <c r="J72" i="53"/>
  <c r="M71" i="53"/>
  <c r="L71" i="53"/>
  <c r="K71" i="53"/>
  <c r="J71" i="53"/>
  <c r="H72" i="53"/>
  <c r="H73" i="53" s="1"/>
  <c r="G72" i="53"/>
  <c r="G73" i="53" s="1"/>
  <c r="F72" i="53"/>
  <c r="F73" i="53" s="1"/>
  <c r="E72" i="53"/>
  <c r="E73" i="53" s="1"/>
  <c r="B25" i="56"/>
  <c r="C25" i="56" s="1"/>
  <c r="B7" i="56"/>
  <c r="C7" i="56" s="1"/>
  <c r="B6" i="56"/>
  <c r="D204" i="31"/>
  <c r="F204" i="31" s="1"/>
  <c r="B15" i="56"/>
  <c r="C15" i="56" s="1"/>
  <c r="B14" i="56"/>
  <c r="C14" i="56" s="1"/>
  <c r="B13" i="56"/>
  <c r="C13" i="56" s="1"/>
  <c r="B12" i="56"/>
  <c r="C12" i="56" s="1"/>
  <c r="B11" i="56"/>
  <c r="C11" i="56" s="1"/>
  <c r="E183" i="55"/>
  <c r="D183" i="55"/>
  <c r="C183" i="55"/>
  <c r="B183" i="55"/>
  <c r="A183" i="55"/>
  <c r="E182" i="55"/>
  <c r="D182" i="55"/>
  <c r="C182" i="55"/>
  <c r="B182" i="55"/>
  <c r="A182" i="55"/>
  <c r="E181" i="55"/>
  <c r="D181" i="55"/>
  <c r="C181" i="55"/>
  <c r="B181" i="55"/>
  <c r="A181" i="55"/>
  <c r="E180" i="55"/>
  <c r="D180" i="55"/>
  <c r="C180" i="55"/>
  <c r="B180" i="55"/>
  <c r="A180" i="55"/>
  <c r="E179" i="55"/>
  <c r="D179" i="55"/>
  <c r="C179" i="55"/>
  <c r="B179" i="55"/>
  <c r="A179" i="55"/>
  <c r="E178" i="55"/>
  <c r="D178" i="55"/>
  <c r="C178" i="55"/>
  <c r="B178" i="55"/>
  <c r="A178" i="55"/>
  <c r="E177" i="55"/>
  <c r="D177" i="55"/>
  <c r="C177" i="55"/>
  <c r="B177" i="55"/>
  <c r="A177" i="55"/>
  <c r="E176" i="55"/>
  <c r="D176" i="55"/>
  <c r="C176" i="55"/>
  <c r="B176" i="55"/>
  <c r="A176" i="55"/>
  <c r="E175" i="55"/>
  <c r="D175" i="55"/>
  <c r="C175" i="55"/>
  <c r="B175" i="55"/>
  <c r="A175" i="55"/>
  <c r="E174" i="55"/>
  <c r="D174" i="55"/>
  <c r="C174" i="55"/>
  <c r="B174" i="55"/>
  <c r="A174" i="55"/>
  <c r="E173" i="55"/>
  <c r="D173" i="55"/>
  <c r="C173" i="55"/>
  <c r="B173" i="55"/>
  <c r="A173" i="55"/>
  <c r="E172" i="55"/>
  <c r="D172" i="55"/>
  <c r="C172" i="55"/>
  <c r="B172" i="55"/>
  <c r="A172" i="55"/>
  <c r="E171" i="55"/>
  <c r="D171" i="55"/>
  <c r="C171" i="55"/>
  <c r="B171" i="55"/>
  <c r="A171" i="55"/>
  <c r="E170" i="55"/>
  <c r="D170" i="55"/>
  <c r="C170" i="55"/>
  <c r="B170" i="55"/>
  <c r="A170" i="55"/>
  <c r="E169" i="55"/>
  <c r="D169" i="55"/>
  <c r="C169" i="55"/>
  <c r="B169" i="55"/>
  <c r="A169" i="55"/>
  <c r="E168" i="55"/>
  <c r="D168" i="55"/>
  <c r="C168" i="55"/>
  <c r="B168" i="55"/>
  <c r="A168" i="55"/>
  <c r="E167" i="55"/>
  <c r="D167" i="55"/>
  <c r="C167" i="55"/>
  <c r="B167" i="55"/>
  <c r="A167" i="55"/>
  <c r="E166" i="55"/>
  <c r="D166" i="55"/>
  <c r="C166" i="55"/>
  <c r="B166" i="55"/>
  <c r="A166" i="55"/>
  <c r="E165" i="55"/>
  <c r="D165" i="55"/>
  <c r="C165" i="55"/>
  <c r="B165" i="55"/>
  <c r="A165" i="55"/>
  <c r="E164" i="55"/>
  <c r="D164" i="55"/>
  <c r="C164" i="55"/>
  <c r="B164" i="55"/>
  <c r="A164" i="55"/>
  <c r="E163" i="55"/>
  <c r="D163" i="55"/>
  <c r="C163" i="55"/>
  <c r="B163" i="55"/>
  <c r="A163" i="55"/>
  <c r="E162" i="55"/>
  <c r="D162" i="55"/>
  <c r="C162" i="55"/>
  <c r="B162" i="55"/>
  <c r="A162" i="55"/>
  <c r="E161" i="55"/>
  <c r="D161" i="55"/>
  <c r="C161" i="55"/>
  <c r="B161" i="55"/>
  <c r="A161" i="55"/>
  <c r="E160" i="55"/>
  <c r="D160" i="55"/>
  <c r="C160" i="55"/>
  <c r="B160" i="55"/>
  <c r="A160" i="55"/>
  <c r="E159" i="55"/>
  <c r="D159" i="55"/>
  <c r="C159" i="55"/>
  <c r="B159" i="55"/>
  <c r="A159" i="55"/>
  <c r="E158" i="55"/>
  <c r="D158" i="55"/>
  <c r="C158" i="55"/>
  <c r="B158" i="55"/>
  <c r="A158" i="55"/>
  <c r="E157" i="55"/>
  <c r="D157" i="55"/>
  <c r="C157" i="55"/>
  <c r="B157" i="55"/>
  <c r="A157" i="55"/>
  <c r="E156" i="55"/>
  <c r="D156" i="55"/>
  <c r="C156" i="55"/>
  <c r="B156" i="55"/>
  <c r="A156" i="55"/>
  <c r="E155" i="55"/>
  <c r="D155" i="55"/>
  <c r="C155" i="55"/>
  <c r="B155" i="55"/>
  <c r="A155" i="55"/>
  <c r="E154" i="55"/>
  <c r="D154" i="55"/>
  <c r="C154" i="55"/>
  <c r="B154" i="55"/>
  <c r="A154" i="55"/>
  <c r="E153" i="55"/>
  <c r="D153" i="55"/>
  <c r="C153" i="55"/>
  <c r="B153" i="55"/>
  <c r="A153" i="55"/>
  <c r="E152" i="55"/>
  <c r="D152" i="55"/>
  <c r="C152" i="55"/>
  <c r="B152" i="55"/>
  <c r="A152" i="55"/>
  <c r="K151" i="55"/>
  <c r="J151" i="55"/>
  <c r="I151" i="55"/>
  <c r="H151" i="55"/>
  <c r="G151" i="55"/>
  <c r="F151" i="55"/>
  <c r="E151" i="55"/>
  <c r="D151" i="55"/>
  <c r="C151" i="55"/>
  <c r="B151" i="55"/>
  <c r="A151" i="55"/>
  <c r="K150" i="55"/>
  <c r="J150" i="55"/>
  <c r="I150" i="55"/>
  <c r="H150" i="55"/>
  <c r="G150" i="55"/>
  <c r="F150" i="55"/>
  <c r="E150" i="55"/>
  <c r="D150" i="55"/>
  <c r="C150" i="55"/>
  <c r="B150" i="55"/>
  <c r="A150" i="55"/>
  <c r="K149" i="55"/>
  <c r="J149" i="55"/>
  <c r="I149" i="55"/>
  <c r="H149" i="55"/>
  <c r="G149" i="55"/>
  <c r="F149" i="55"/>
  <c r="E149" i="55"/>
  <c r="D149" i="55"/>
  <c r="C149" i="55"/>
  <c r="B149" i="55"/>
  <c r="A149" i="55"/>
  <c r="K148" i="55"/>
  <c r="J148" i="55"/>
  <c r="I148" i="55"/>
  <c r="H148" i="55"/>
  <c r="G148" i="55"/>
  <c r="F148" i="55"/>
  <c r="E148" i="55"/>
  <c r="D148" i="55"/>
  <c r="C148" i="55"/>
  <c r="B148" i="55"/>
  <c r="A148" i="55"/>
  <c r="K147" i="55"/>
  <c r="J147" i="55"/>
  <c r="I147" i="55"/>
  <c r="H147" i="55"/>
  <c r="G147" i="55"/>
  <c r="F147" i="55"/>
  <c r="E147" i="55"/>
  <c r="D147" i="55"/>
  <c r="C147" i="55"/>
  <c r="B147" i="55"/>
  <c r="A147" i="55"/>
  <c r="K146" i="55"/>
  <c r="J146" i="55"/>
  <c r="I146" i="55"/>
  <c r="H146" i="55"/>
  <c r="G146" i="55"/>
  <c r="F146" i="55"/>
  <c r="E146" i="55"/>
  <c r="D146" i="55"/>
  <c r="C146" i="55"/>
  <c r="B146" i="55"/>
  <c r="A146" i="55"/>
  <c r="K145" i="55"/>
  <c r="J145" i="55"/>
  <c r="I145" i="55"/>
  <c r="H145" i="55"/>
  <c r="G145" i="55"/>
  <c r="F145" i="55"/>
  <c r="E145" i="55"/>
  <c r="D145" i="55"/>
  <c r="C145" i="55"/>
  <c r="B145" i="55"/>
  <c r="A145" i="55"/>
  <c r="K144" i="55"/>
  <c r="J144" i="55"/>
  <c r="I144" i="55"/>
  <c r="H144" i="55"/>
  <c r="G144" i="55"/>
  <c r="F144" i="55"/>
  <c r="E144" i="55"/>
  <c r="D144" i="55"/>
  <c r="C144" i="55"/>
  <c r="B144" i="55"/>
  <c r="A144" i="55"/>
  <c r="K143" i="55"/>
  <c r="J143" i="55"/>
  <c r="I143" i="55"/>
  <c r="H143" i="55"/>
  <c r="G143" i="55"/>
  <c r="F143" i="55"/>
  <c r="E143" i="55"/>
  <c r="D143" i="55"/>
  <c r="C143" i="55"/>
  <c r="B143" i="55"/>
  <c r="A143" i="55"/>
  <c r="K142" i="55"/>
  <c r="J142" i="55"/>
  <c r="I142" i="55"/>
  <c r="H142" i="55"/>
  <c r="G142" i="55"/>
  <c r="F142" i="55"/>
  <c r="E142" i="55"/>
  <c r="D142" i="55"/>
  <c r="C142" i="55"/>
  <c r="B142" i="55"/>
  <c r="A142" i="55"/>
  <c r="K141" i="55"/>
  <c r="J141" i="55"/>
  <c r="I141" i="55"/>
  <c r="H141" i="55"/>
  <c r="G141" i="55"/>
  <c r="F141" i="55"/>
  <c r="E141" i="55"/>
  <c r="D141" i="55"/>
  <c r="C141" i="55"/>
  <c r="B141" i="55"/>
  <c r="A141" i="55"/>
  <c r="K140" i="55"/>
  <c r="J140" i="55"/>
  <c r="I140" i="55"/>
  <c r="H140" i="55"/>
  <c r="G140" i="55"/>
  <c r="F140" i="55"/>
  <c r="E140" i="55"/>
  <c r="D140" i="55"/>
  <c r="C140" i="55"/>
  <c r="B140" i="55"/>
  <c r="A140" i="55"/>
  <c r="K139" i="55"/>
  <c r="J139" i="55"/>
  <c r="I139" i="55"/>
  <c r="H139" i="55"/>
  <c r="G139" i="55"/>
  <c r="F139" i="55"/>
  <c r="E139" i="55"/>
  <c r="D139" i="55"/>
  <c r="C139" i="55"/>
  <c r="B139" i="55"/>
  <c r="A139" i="55"/>
  <c r="K138" i="55"/>
  <c r="J138" i="55"/>
  <c r="I138" i="55"/>
  <c r="H138" i="55"/>
  <c r="G138" i="55"/>
  <c r="F138" i="55"/>
  <c r="E138" i="55"/>
  <c r="D138" i="55"/>
  <c r="C138" i="55"/>
  <c r="B138" i="55"/>
  <c r="A138" i="55"/>
  <c r="K137" i="55"/>
  <c r="J137" i="55"/>
  <c r="I137" i="55"/>
  <c r="H137" i="55"/>
  <c r="G137" i="55"/>
  <c r="F137" i="55"/>
  <c r="E137" i="55"/>
  <c r="D137" i="55"/>
  <c r="C137" i="55"/>
  <c r="B137" i="55"/>
  <c r="A137" i="55"/>
  <c r="K136" i="55"/>
  <c r="J136" i="55"/>
  <c r="I136" i="55"/>
  <c r="H136" i="55"/>
  <c r="G136" i="55"/>
  <c r="F136" i="55"/>
  <c r="E136" i="55"/>
  <c r="D136" i="55"/>
  <c r="C136" i="55"/>
  <c r="B136" i="55"/>
  <c r="A136" i="55"/>
  <c r="K135" i="55"/>
  <c r="J135" i="55"/>
  <c r="I135" i="55"/>
  <c r="H135" i="55"/>
  <c r="G135" i="55"/>
  <c r="F135" i="55"/>
  <c r="E135" i="55"/>
  <c r="D135" i="55"/>
  <c r="C135" i="55"/>
  <c r="B135" i="55"/>
  <c r="A135" i="55"/>
  <c r="K134" i="55"/>
  <c r="J134" i="55"/>
  <c r="I134" i="55"/>
  <c r="H134" i="55"/>
  <c r="G134" i="55"/>
  <c r="F134" i="55"/>
  <c r="E134" i="55"/>
  <c r="D134" i="55"/>
  <c r="C134" i="55"/>
  <c r="B134" i="55"/>
  <c r="A134" i="55"/>
  <c r="K133" i="55"/>
  <c r="J133" i="55"/>
  <c r="I133" i="55"/>
  <c r="H133" i="55"/>
  <c r="G133" i="55"/>
  <c r="F133" i="55"/>
  <c r="E133" i="55"/>
  <c r="D133" i="55"/>
  <c r="C133" i="55"/>
  <c r="B133" i="55"/>
  <c r="A133" i="55"/>
  <c r="K132" i="55"/>
  <c r="J132" i="55"/>
  <c r="I132" i="55"/>
  <c r="H132" i="55"/>
  <c r="G132" i="55"/>
  <c r="F132" i="55"/>
  <c r="E132" i="55"/>
  <c r="D132" i="55"/>
  <c r="C132" i="55"/>
  <c r="B132" i="55"/>
  <c r="A132" i="55"/>
  <c r="K131" i="55"/>
  <c r="J131" i="55"/>
  <c r="I131" i="55"/>
  <c r="H131" i="55"/>
  <c r="G131" i="55"/>
  <c r="F131" i="55"/>
  <c r="E131" i="55"/>
  <c r="D131" i="55"/>
  <c r="C131" i="55"/>
  <c r="B131" i="55"/>
  <c r="A131" i="55"/>
  <c r="K130" i="55"/>
  <c r="J130" i="55"/>
  <c r="I130" i="55"/>
  <c r="H130" i="55"/>
  <c r="G130" i="55"/>
  <c r="F130" i="55"/>
  <c r="E130" i="55"/>
  <c r="D130" i="55"/>
  <c r="C130" i="55"/>
  <c r="B130" i="55"/>
  <c r="A130" i="55"/>
  <c r="K129" i="55"/>
  <c r="J129" i="55"/>
  <c r="I129" i="55"/>
  <c r="H129" i="55"/>
  <c r="G129" i="55"/>
  <c r="F129" i="55"/>
  <c r="E129" i="55"/>
  <c r="D129" i="55"/>
  <c r="C129" i="55"/>
  <c r="B129" i="55"/>
  <c r="A129" i="55"/>
  <c r="K128" i="55"/>
  <c r="J128" i="55"/>
  <c r="I128" i="55"/>
  <c r="H128" i="55"/>
  <c r="G128" i="55"/>
  <c r="F128" i="55"/>
  <c r="E128" i="55"/>
  <c r="D128" i="55"/>
  <c r="C128" i="55"/>
  <c r="B128" i="55"/>
  <c r="A128" i="55"/>
  <c r="K127" i="55"/>
  <c r="J127" i="55"/>
  <c r="I127" i="55"/>
  <c r="H127" i="55"/>
  <c r="G127" i="55"/>
  <c r="F127" i="55"/>
  <c r="E127" i="55"/>
  <c r="D127" i="55"/>
  <c r="C127" i="55"/>
  <c r="B127" i="55"/>
  <c r="A127" i="55"/>
  <c r="K126" i="55"/>
  <c r="J126" i="55"/>
  <c r="I126" i="55"/>
  <c r="H126" i="55"/>
  <c r="G126" i="55"/>
  <c r="F126" i="55"/>
  <c r="E126" i="55"/>
  <c r="D126" i="55"/>
  <c r="C126" i="55"/>
  <c r="B126" i="55"/>
  <c r="A126" i="55"/>
  <c r="K125" i="55"/>
  <c r="J125" i="55"/>
  <c r="I125" i="55"/>
  <c r="H125" i="55"/>
  <c r="G125" i="55"/>
  <c r="F125" i="55"/>
  <c r="E125" i="55"/>
  <c r="D125" i="55"/>
  <c r="C125" i="55"/>
  <c r="B125" i="55"/>
  <c r="A125" i="55"/>
  <c r="M124" i="55"/>
  <c r="L124" i="55"/>
  <c r="K124" i="55"/>
  <c r="J124" i="55"/>
  <c r="I124" i="55"/>
  <c r="H124" i="55"/>
  <c r="G124" i="55"/>
  <c r="F124" i="55"/>
  <c r="E124" i="55"/>
  <c r="D124" i="55"/>
  <c r="C124" i="55"/>
  <c r="B124" i="55"/>
  <c r="A124" i="55"/>
  <c r="M123" i="55"/>
  <c r="L123" i="55"/>
  <c r="K123" i="55"/>
  <c r="J123" i="55"/>
  <c r="I123" i="55"/>
  <c r="H123" i="55"/>
  <c r="G123" i="55"/>
  <c r="F123" i="55"/>
  <c r="E123" i="55"/>
  <c r="D123" i="55"/>
  <c r="C123" i="55"/>
  <c r="B123" i="55"/>
  <c r="A123" i="55"/>
  <c r="M122" i="55"/>
  <c r="L122" i="55"/>
  <c r="K122" i="55"/>
  <c r="J122" i="55"/>
  <c r="I122" i="55"/>
  <c r="H122" i="55"/>
  <c r="G122" i="55"/>
  <c r="F122" i="55"/>
  <c r="E122" i="55"/>
  <c r="D122" i="55"/>
  <c r="C122" i="55"/>
  <c r="B122" i="55"/>
  <c r="A122" i="55"/>
  <c r="M121" i="55"/>
  <c r="L121" i="55"/>
  <c r="K121" i="55"/>
  <c r="J121" i="55"/>
  <c r="I121" i="55"/>
  <c r="H121" i="55"/>
  <c r="G121" i="55"/>
  <c r="F121" i="55"/>
  <c r="E121" i="55"/>
  <c r="D121" i="55"/>
  <c r="C121" i="55"/>
  <c r="B121" i="55"/>
  <c r="A121" i="55"/>
  <c r="M120" i="55"/>
  <c r="L120" i="55"/>
  <c r="K120" i="55"/>
  <c r="J120" i="55"/>
  <c r="I120" i="55"/>
  <c r="H120" i="55"/>
  <c r="G120" i="55"/>
  <c r="F120" i="55"/>
  <c r="E120" i="55"/>
  <c r="D120" i="55"/>
  <c r="C120" i="55"/>
  <c r="B120" i="55"/>
  <c r="A120" i="55"/>
  <c r="M119" i="55"/>
  <c r="L119" i="55"/>
  <c r="K119" i="55"/>
  <c r="J119" i="55"/>
  <c r="I119" i="55"/>
  <c r="H119" i="55"/>
  <c r="G119" i="55"/>
  <c r="F119" i="55"/>
  <c r="E119" i="55"/>
  <c r="D119" i="55"/>
  <c r="C119" i="55"/>
  <c r="B119" i="55"/>
  <c r="A119" i="55"/>
  <c r="M118" i="55"/>
  <c r="L118" i="55"/>
  <c r="K118" i="55"/>
  <c r="J118" i="55"/>
  <c r="I118" i="55"/>
  <c r="H118" i="55"/>
  <c r="G118" i="55"/>
  <c r="F118" i="55"/>
  <c r="E118" i="55"/>
  <c r="D118" i="55"/>
  <c r="C118" i="55"/>
  <c r="B118" i="55"/>
  <c r="A118" i="55"/>
  <c r="M117" i="55"/>
  <c r="L117" i="55"/>
  <c r="K117" i="55"/>
  <c r="J117" i="55"/>
  <c r="I117" i="55"/>
  <c r="H117" i="55"/>
  <c r="G117" i="55"/>
  <c r="F117" i="55"/>
  <c r="E117" i="55"/>
  <c r="D117" i="55"/>
  <c r="C117" i="55"/>
  <c r="B117" i="55"/>
  <c r="A117" i="55"/>
  <c r="M116" i="55"/>
  <c r="L116" i="55"/>
  <c r="K116" i="55"/>
  <c r="J116" i="55"/>
  <c r="I116" i="55"/>
  <c r="H116" i="55"/>
  <c r="G116" i="55"/>
  <c r="F116" i="55"/>
  <c r="E116" i="55"/>
  <c r="D116" i="55"/>
  <c r="C116" i="55"/>
  <c r="B116" i="55"/>
  <c r="A116" i="55"/>
  <c r="M115" i="55"/>
  <c r="L115" i="55"/>
  <c r="K115" i="55"/>
  <c r="J115" i="55"/>
  <c r="I115" i="55"/>
  <c r="H115" i="55"/>
  <c r="G115" i="55"/>
  <c r="F115" i="55"/>
  <c r="E115" i="55"/>
  <c r="D115" i="55"/>
  <c r="C115" i="55"/>
  <c r="B115" i="55"/>
  <c r="A115" i="55"/>
  <c r="M114" i="55"/>
  <c r="L114" i="55"/>
  <c r="K114" i="55"/>
  <c r="J114" i="55"/>
  <c r="I114" i="55"/>
  <c r="H114" i="55"/>
  <c r="G114" i="55"/>
  <c r="F114" i="55"/>
  <c r="E114" i="55"/>
  <c r="D114" i="55"/>
  <c r="C114" i="55"/>
  <c r="B114" i="55"/>
  <c r="A114" i="55"/>
  <c r="M113" i="55"/>
  <c r="L113" i="55"/>
  <c r="K113" i="55"/>
  <c r="J113" i="55"/>
  <c r="I113" i="55"/>
  <c r="H113" i="55"/>
  <c r="G113" i="55"/>
  <c r="F113" i="55"/>
  <c r="E113" i="55"/>
  <c r="D113" i="55"/>
  <c r="C113" i="55"/>
  <c r="B113" i="55"/>
  <c r="A113" i="55"/>
  <c r="M112" i="55"/>
  <c r="L112" i="55"/>
  <c r="K112" i="55"/>
  <c r="J112" i="55"/>
  <c r="I112" i="55"/>
  <c r="H112" i="55"/>
  <c r="G112" i="55"/>
  <c r="F112" i="55"/>
  <c r="E112" i="55"/>
  <c r="D112" i="55"/>
  <c r="C112" i="55"/>
  <c r="B112" i="55"/>
  <c r="A112" i="55"/>
  <c r="M111" i="55"/>
  <c r="L111" i="55"/>
  <c r="K111" i="55"/>
  <c r="J111" i="55"/>
  <c r="I111" i="55"/>
  <c r="H111" i="55"/>
  <c r="G111" i="55"/>
  <c r="F111" i="55"/>
  <c r="E111" i="55"/>
  <c r="D111" i="55"/>
  <c r="C111" i="55"/>
  <c r="B111" i="55"/>
  <c r="A111" i="55"/>
  <c r="M110" i="55"/>
  <c r="L110" i="55"/>
  <c r="K110" i="55"/>
  <c r="J110" i="55"/>
  <c r="I110" i="55"/>
  <c r="H110" i="55"/>
  <c r="G110" i="55"/>
  <c r="F110" i="55"/>
  <c r="E110" i="55"/>
  <c r="D110" i="55"/>
  <c r="C110" i="55"/>
  <c r="B110" i="55"/>
  <c r="A110" i="55"/>
  <c r="M109" i="55"/>
  <c r="L109" i="55"/>
  <c r="K109" i="55"/>
  <c r="J109" i="55"/>
  <c r="I109" i="55"/>
  <c r="H109" i="55"/>
  <c r="G109" i="55"/>
  <c r="F109" i="55"/>
  <c r="E109" i="55"/>
  <c r="D109" i="55"/>
  <c r="C109" i="55"/>
  <c r="B109" i="55"/>
  <c r="A109" i="55"/>
  <c r="M108" i="55"/>
  <c r="L108" i="55"/>
  <c r="K108" i="55"/>
  <c r="J108" i="55"/>
  <c r="I108" i="55"/>
  <c r="H108" i="55"/>
  <c r="G108" i="55"/>
  <c r="F108" i="55"/>
  <c r="E108" i="55"/>
  <c r="D108" i="55"/>
  <c r="C108" i="55"/>
  <c r="B108" i="55"/>
  <c r="A108" i="55"/>
  <c r="M107" i="55"/>
  <c r="L107" i="55"/>
  <c r="K107" i="55"/>
  <c r="J107" i="55"/>
  <c r="I107" i="55"/>
  <c r="H107" i="55"/>
  <c r="G107" i="55"/>
  <c r="F107" i="55"/>
  <c r="E107" i="55"/>
  <c r="D107" i="55"/>
  <c r="C107" i="55"/>
  <c r="B107" i="55"/>
  <c r="A107" i="55"/>
  <c r="M106" i="55"/>
  <c r="L106" i="55"/>
  <c r="K106" i="55"/>
  <c r="J106" i="55"/>
  <c r="I106" i="55"/>
  <c r="H106" i="55"/>
  <c r="G106" i="55"/>
  <c r="F106" i="55"/>
  <c r="E106" i="55"/>
  <c r="D106" i="55"/>
  <c r="C106" i="55"/>
  <c r="B106" i="55"/>
  <c r="A106" i="55"/>
  <c r="M105" i="55"/>
  <c r="L105" i="55"/>
  <c r="K105" i="55"/>
  <c r="J105" i="55"/>
  <c r="I105" i="55"/>
  <c r="H105" i="55"/>
  <c r="G105" i="55"/>
  <c r="F105" i="55"/>
  <c r="E105" i="55"/>
  <c r="D105" i="55"/>
  <c r="C105" i="55"/>
  <c r="B105" i="55"/>
  <c r="A105" i="55"/>
  <c r="M104" i="55"/>
  <c r="L104" i="55"/>
  <c r="K104" i="55"/>
  <c r="J104" i="55"/>
  <c r="I104" i="55"/>
  <c r="H104" i="55"/>
  <c r="G104" i="55"/>
  <c r="F104" i="55"/>
  <c r="E104" i="55"/>
  <c r="D104" i="55"/>
  <c r="C104" i="55"/>
  <c r="B104" i="55"/>
  <c r="A104" i="55"/>
  <c r="M103" i="55"/>
  <c r="L103" i="55"/>
  <c r="K103" i="55"/>
  <c r="J103" i="55"/>
  <c r="I103" i="55"/>
  <c r="H103" i="55"/>
  <c r="G103" i="55"/>
  <c r="F103" i="55"/>
  <c r="E103" i="55"/>
  <c r="D103" i="55"/>
  <c r="C103" i="55"/>
  <c r="B103" i="55"/>
  <c r="A103" i="55"/>
  <c r="M102" i="55"/>
  <c r="L102" i="55"/>
  <c r="K102" i="55"/>
  <c r="J102" i="55"/>
  <c r="I102" i="55"/>
  <c r="H102" i="55"/>
  <c r="G102" i="55"/>
  <c r="F102" i="55"/>
  <c r="E102" i="55"/>
  <c r="D102" i="55"/>
  <c r="C102" i="55"/>
  <c r="B102" i="55"/>
  <c r="A102" i="55"/>
  <c r="M101" i="55"/>
  <c r="L101" i="55"/>
  <c r="K101" i="55"/>
  <c r="J101" i="55"/>
  <c r="I101" i="55"/>
  <c r="H101" i="55"/>
  <c r="G101" i="55"/>
  <c r="F101" i="55"/>
  <c r="E101" i="55"/>
  <c r="D101" i="55"/>
  <c r="C101" i="55"/>
  <c r="B101" i="55"/>
  <c r="A101" i="55"/>
  <c r="M100" i="55"/>
  <c r="L100" i="55"/>
  <c r="K100" i="55"/>
  <c r="J100" i="55"/>
  <c r="I100" i="55"/>
  <c r="H100" i="55"/>
  <c r="G100" i="55"/>
  <c r="F100" i="55"/>
  <c r="E100" i="55"/>
  <c r="D100" i="55"/>
  <c r="C100" i="55"/>
  <c r="B100" i="55"/>
  <c r="A100" i="55"/>
  <c r="M99" i="55"/>
  <c r="L99" i="55"/>
  <c r="K99" i="55"/>
  <c r="J99" i="55"/>
  <c r="I99" i="55"/>
  <c r="H99" i="55"/>
  <c r="G99" i="55"/>
  <c r="F99" i="55"/>
  <c r="E99" i="55"/>
  <c r="D99" i="55"/>
  <c r="C99" i="55"/>
  <c r="B99" i="55"/>
  <c r="A99" i="55"/>
  <c r="M98" i="55"/>
  <c r="L98" i="55"/>
  <c r="K98" i="55"/>
  <c r="J98" i="55"/>
  <c r="I98" i="55"/>
  <c r="H98" i="55"/>
  <c r="G98" i="55"/>
  <c r="F98" i="55"/>
  <c r="E98" i="55"/>
  <c r="D98" i="55"/>
  <c r="C98" i="55"/>
  <c r="B98" i="55"/>
  <c r="A98" i="55"/>
  <c r="M97" i="55"/>
  <c r="L97" i="55"/>
  <c r="K97" i="55"/>
  <c r="J97" i="55"/>
  <c r="I97" i="55"/>
  <c r="H97" i="55"/>
  <c r="G97" i="55"/>
  <c r="F97" i="55"/>
  <c r="E97" i="55"/>
  <c r="D97" i="55"/>
  <c r="C97" i="55"/>
  <c r="B97" i="55"/>
  <c r="A97" i="55"/>
  <c r="M96" i="55"/>
  <c r="L96" i="55"/>
  <c r="K96" i="55"/>
  <c r="J96" i="55"/>
  <c r="I96" i="55"/>
  <c r="H96" i="55"/>
  <c r="G96" i="55"/>
  <c r="F96" i="55"/>
  <c r="E96" i="55"/>
  <c r="D96" i="55"/>
  <c r="C96" i="55"/>
  <c r="B96" i="55"/>
  <c r="A96" i="55"/>
  <c r="M94" i="55"/>
  <c r="L94" i="55"/>
  <c r="K94" i="55"/>
  <c r="J94" i="55"/>
  <c r="I94" i="55"/>
  <c r="H94" i="55"/>
  <c r="G94" i="55"/>
  <c r="F94" i="55"/>
  <c r="E94" i="55"/>
  <c r="D94" i="55"/>
  <c r="C94" i="55"/>
  <c r="B94" i="55"/>
  <c r="A94" i="55"/>
  <c r="M93" i="55"/>
  <c r="L93" i="55"/>
  <c r="K93" i="55"/>
  <c r="J93" i="55"/>
  <c r="I93" i="55"/>
  <c r="H93" i="55"/>
  <c r="G93" i="55"/>
  <c r="F93" i="55"/>
  <c r="E93" i="55"/>
  <c r="D93" i="55"/>
  <c r="C93" i="55"/>
  <c r="B93" i="55"/>
  <c r="A93" i="55"/>
  <c r="M92" i="55"/>
  <c r="L92" i="55"/>
  <c r="K92" i="55"/>
  <c r="J92" i="55"/>
  <c r="I92" i="55"/>
  <c r="H92" i="55"/>
  <c r="G92" i="55"/>
  <c r="F92" i="55"/>
  <c r="E92" i="55"/>
  <c r="D92" i="55"/>
  <c r="C92" i="55"/>
  <c r="B92" i="55"/>
  <c r="A92" i="55"/>
  <c r="M91" i="55"/>
  <c r="L91" i="55"/>
  <c r="K91" i="55"/>
  <c r="J91" i="55"/>
  <c r="I91" i="55"/>
  <c r="H91" i="55"/>
  <c r="G91" i="55"/>
  <c r="F91" i="55"/>
  <c r="E91" i="55"/>
  <c r="D91" i="55"/>
  <c r="C91" i="55"/>
  <c r="B91" i="55"/>
  <c r="A91" i="55"/>
  <c r="M90" i="55"/>
  <c r="L90" i="55"/>
  <c r="K90" i="55"/>
  <c r="J90" i="55"/>
  <c r="I90" i="55"/>
  <c r="H90" i="55"/>
  <c r="G90" i="55"/>
  <c r="F90" i="55"/>
  <c r="E90" i="55"/>
  <c r="D90" i="55"/>
  <c r="C90" i="55"/>
  <c r="B90" i="55"/>
  <c r="A90" i="55"/>
  <c r="M89" i="55"/>
  <c r="L89" i="55"/>
  <c r="K89" i="55"/>
  <c r="J89" i="55"/>
  <c r="I89" i="55"/>
  <c r="H89" i="55"/>
  <c r="G89" i="55"/>
  <c r="F89" i="55"/>
  <c r="E89" i="55"/>
  <c r="D89" i="55"/>
  <c r="C89" i="55"/>
  <c r="B89" i="55"/>
  <c r="A89" i="55"/>
  <c r="M88" i="55"/>
  <c r="L88" i="55"/>
  <c r="K88" i="55"/>
  <c r="J88" i="55"/>
  <c r="I88" i="55"/>
  <c r="H88" i="55"/>
  <c r="G88" i="55"/>
  <c r="F88" i="55"/>
  <c r="E88" i="55"/>
  <c r="D88" i="55"/>
  <c r="C88" i="55"/>
  <c r="B88" i="55"/>
  <c r="A88" i="55"/>
  <c r="M87" i="55"/>
  <c r="L87" i="55"/>
  <c r="K87" i="55"/>
  <c r="J87" i="55"/>
  <c r="I87" i="55"/>
  <c r="H87" i="55"/>
  <c r="G87" i="55"/>
  <c r="F87" i="55"/>
  <c r="E87" i="55"/>
  <c r="D87" i="55"/>
  <c r="C87" i="55"/>
  <c r="B87" i="55"/>
  <c r="A87" i="55"/>
  <c r="M86" i="55"/>
  <c r="L86" i="55"/>
  <c r="K86" i="55"/>
  <c r="J86" i="55"/>
  <c r="I86" i="55"/>
  <c r="H86" i="55"/>
  <c r="G86" i="55"/>
  <c r="F86" i="55"/>
  <c r="E86" i="55"/>
  <c r="D86" i="55"/>
  <c r="C86" i="55"/>
  <c r="B86" i="55"/>
  <c r="A86" i="55"/>
  <c r="M85" i="55"/>
  <c r="L85" i="55"/>
  <c r="K85" i="55"/>
  <c r="J85" i="55"/>
  <c r="I85" i="55"/>
  <c r="H85" i="55"/>
  <c r="G85" i="55"/>
  <c r="F85" i="55"/>
  <c r="E85" i="55"/>
  <c r="D85" i="55"/>
  <c r="C85" i="55"/>
  <c r="B85" i="55"/>
  <c r="A85" i="55"/>
  <c r="M84" i="55"/>
  <c r="L84" i="55"/>
  <c r="K84" i="55"/>
  <c r="J84" i="55"/>
  <c r="I84" i="55"/>
  <c r="H84" i="55"/>
  <c r="G84" i="55"/>
  <c r="F84" i="55"/>
  <c r="E84" i="55"/>
  <c r="D84" i="55"/>
  <c r="C84" i="55"/>
  <c r="B84" i="55"/>
  <c r="A84" i="55"/>
  <c r="M83" i="55"/>
  <c r="L83" i="55"/>
  <c r="K83" i="55"/>
  <c r="J83" i="55"/>
  <c r="I83" i="55"/>
  <c r="H83" i="55"/>
  <c r="G83" i="55"/>
  <c r="F83" i="55"/>
  <c r="E83" i="55"/>
  <c r="D83" i="55"/>
  <c r="C83" i="55"/>
  <c r="B83" i="55"/>
  <c r="A83" i="55"/>
  <c r="M82" i="55"/>
  <c r="L82" i="55"/>
  <c r="K82" i="55"/>
  <c r="J82" i="55"/>
  <c r="I82" i="55"/>
  <c r="H82" i="55"/>
  <c r="G82" i="55"/>
  <c r="F82" i="55"/>
  <c r="E82" i="55"/>
  <c r="D82" i="55"/>
  <c r="C82" i="55"/>
  <c r="B82" i="55"/>
  <c r="A82" i="55"/>
  <c r="M81" i="55"/>
  <c r="L81" i="55"/>
  <c r="K81" i="55"/>
  <c r="J81" i="55"/>
  <c r="I81" i="55"/>
  <c r="H81" i="55"/>
  <c r="G81" i="55"/>
  <c r="F81" i="55"/>
  <c r="E81" i="55"/>
  <c r="D81" i="55"/>
  <c r="C81" i="55"/>
  <c r="B81" i="55"/>
  <c r="A81" i="55"/>
  <c r="M80" i="55"/>
  <c r="L80" i="55"/>
  <c r="K80" i="55"/>
  <c r="J80" i="55"/>
  <c r="I80" i="55"/>
  <c r="H80" i="55"/>
  <c r="G80" i="55"/>
  <c r="F80" i="55"/>
  <c r="E80" i="55"/>
  <c r="D80" i="55"/>
  <c r="C80" i="55"/>
  <c r="B80" i="55"/>
  <c r="A80" i="55"/>
  <c r="M79" i="55"/>
  <c r="L79" i="55"/>
  <c r="K79" i="55"/>
  <c r="J79" i="55"/>
  <c r="I79" i="55"/>
  <c r="H79" i="55"/>
  <c r="G79" i="55"/>
  <c r="F79" i="55"/>
  <c r="E79" i="55"/>
  <c r="D79" i="55"/>
  <c r="C79" i="55"/>
  <c r="B79" i="55"/>
  <c r="A79" i="55"/>
  <c r="M78" i="55"/>
  <c r="L78" i="55"/>
  <c r="K78" i="55"/>
  <c r="J78" i="55"/>
  <c r="I78" i="55"/>
  <c r="H78" i="55"/>
  <c r="G78" i="55"/>
  <c r="F78" i="55"/>
  <c r="E78" i="55"/>
  <c r="D78" i="55"/>
  <c r="C78" i="55"/>
  <c r="B78" i="55"/>
  <c r="A78" i="55"/>
  <c r="I77" i="55"/>
  <c r="D77" i="55"/>
  <c r="C77" i="55"/>
  <c r="B77" i="55"/>
  <c r="A77" i="55"/>
  <c r="M76" i="55"/>
  <c r="L76" i="55"/>
  <c r="K76" i="55"/>
  <c r="J76" i="55"/>
  <c r="I76" i="55"/>
  <c r="H76" i="55"/>
  <c r="G76" i="55"/>
  <c r="F76" i="55"/>
  <c r="E76" i="55"/>
  <c r="D76" i="55"/>
  <c r="C76" i="55"/>
  <c r="B76" i="55"/>
  <c r="A76" i="55"/>
  <c r="M75" i="55"/>
  <c r="L75" i="55"/>
  <c r="K75" i="55"/>
  <c r="J75" i="55"/>
  <c r="I75" i="55"/>
  <c r="H75" i="55"/>
  <c r="G75" i="55"/>
  <c r="F75" i="55"/>
  <c r="E75" i="55"/>
  <c r="D75" i="55"/>
  <c r="C75" i="55"/>
  <c r="B75" i="55"/>
  <c r="A75" i="55"/>
  <c r="M74" i="55"/>
  <c r="L74" i="55"/>
  <c r="K74" i="55"/>
  <c r="J74" i="55"/>
  <c r="I74" i="55"/>
  <c r="H74" i="55"/>
  <c r="G74" i="55"/>
  <c r="F74" i="55"/>
  <c r="E74" i="55"/>
  <c r="D74" i="55"/>
  <c r="C74" i="55"/>
  <c r="B74" i="55"/>
  <c r="A74" i="55"/>
  <c r="M73" i="55"/>
  <c r="L73" i="55"/>
  <c r="K73" i="55"/>
  <c r="J73" i="55"/>
  <c r="I73" i="55"/>
  <c r="H73" i="55"/>
  <c r="G73" i="55"/>
  <c r="F73" i="55"/>
  <c r="E73" i="55"/>
  <c r="D73" i="55"/>
  <c r="C73" i="55"/>
  <c r="B73" i="55"/>
  <c r="A73" i="55"/>
  <c r="L72" i="55"/>
  <c r="K72" i="55"/>
  <c r="J72" i="55"/>
  <c r="I72" i="55"/>
  <c r="H72" i="55"/>
  <c r="G72" i="55"/>
  <c r="F72" i="55"/>
  <c r="E72" i="55"/>
  <c r="D72" i="55"/>
  <c r="C72" i="55"/>
  <c r="B72" i="55"/>
  <c r="A72" i="55"/>
  <c r="L71" i="55"/>
  <c r="K71" i="55"/>
  <c r="J71" i="55"/>
  <c r="I71" i="55"/>
  <c r="H71" i="55"/>
  <c r="G71" i="55"/>
  <c r="F71" i="55"/>
  <c r="E71" i="55"/>
  <c r="D71" i="55"/>
  <c r="C71" i="55"/>
  <c r="B71" i="55"/>
  <c r="A71" i="55"/>
  <c r="L70" i="55"/>
  <c r="K70" i="55"/>
  <c r="J70" i="55"/>
  <c r="I70" i="55"/>
  <c r="H70" i="55"/>
  <c r="G70" i="55"/>
  <c r="F70" i="55"/>
  <c r="E70" i="55"/>
  <c r="D70" i="55"/>
  <c r="C70" i="55"/>
  <c r="B70" i="55"/>
  <c r="A70" i="55"/>
  <c r="L69" i="55"/>
  <c r="K69" i="55"/>
  <c r="J69" i="55"/>
  <c r="I69" i="55"/>
  <c r="H69" i="55"/>
  <c r="G69" i="55"/>
  <c r="F69" i="55"/>
  <c r="E69" i="55"/>
  <c r="D69" i="55"/>
  <c r="C69" i="55"/>
  <c r="B69" i="55"/>
  <c r="A69" i="55"/>
  <c r="L68" i="55"/>
  <c r="K68" i="55"/>
  <c r="J68" i="55"/>
  <c r="I68" i="55"/>
  <c r="H68" i="55"/>
  <c r="G68" i="55"/>
  <c r="F68" i="55"/>
  <c r="E68" i="55"/>
  <c r="D68" i="55"/>
  <c r="C68" i="55"/>
  <c r="B68" i="55"/>
  <c r="A68" i="55"/>
  <c r="L67" i="55"/>
  <c r="K67" i="55"/>
  <c r="J67" i="55"/>
  <c r="I67" i="55"/>
  <c r="H67" i="55"/>
  <c r="G67" i="55"/>
  <c r="F67" i="55"/>
  <c r="E67" i="55"/>
  <c r="D67" i="55"/>
  <c r="C67" i="55"/>
  <c r="B67" i="55"/>
  <c r="A67" i="55"/>
  <c r="L66" i="55"/>
  <c r="K66" i="55"/>
  <c r="I66" i="55"/>
  <c r="H66" i="55"/>
  <c r="G66" i="55"/>
  <c r="F66" i="55"/>
  <c r="E66" i="55"/>
  <c r="D66" i="55"/>
  <c r="C66" i="55"/>
  <c r="B66" i="55"/>
  <c r="A66" i="55"/>
  <c r="L65" i="55"/>
  <c r="K65" i="55"/>
  <c r="J65" i="55"/>
  <c r="I65" i="55"/>
  <c r="H65" i="55"/>
  <c r="G65" i="55"/>
  <c r="F65" i="55"/>
  <c r="E65" i="55"/>
  <c r="D65" i="55"/>
  <c r="C65" i="55"/>
  <c r="B65" i="55"/>
  <c r="A65" i="55"/>
  <c r="L64" i="55"/>
  <c r="K64" i="55"/>
  <c r="J64" i="55"/>
  <c r="I64" i="55"/>
  <c r="H64" i="55"/>
  <c r="G64" i="55"/>
  <c r="F64" i="55"/>
  <c r="E64" i="55"/>
  <c r="D64" i="55"/>
  <c r="C64" i="55"/>
  <c r="B64" i="55"/>
  <c r="A64" i="55"/>
  <c r="L63" i="55"/>
  <c r="K63" i="55"/>
  <c r="J63" i="55"/>
  <c r="I63" i="55"/>
  <c r="H63" i="55"/>
  <c r="G63" i="55"/>
  <c r="F63" i="55"/>
  <c r="E63" i="55"/>
  <c r="D63" i="55"/>
  <c r="C63" i="55"/>
  <c r="B63" i="55"/>
  <c r="A63" i="55"/>
  <c r="L62" i="55"/>
  <c r="K62" i="55"/>
  <c r="J62" i="55"/>
  <c r="I62" i="55"/>
  <c r="H62" i="55"/>
  <c r="G62" i="55"/>
  <c r="F62" i="55"/>
  <c r="E62" i="55"/>
  <c r="D62" i="55"/>
  <c r="C62" i="55"/>
  <c r="B62" i="55"/>
  <c r="A62" i="55"/>
  <c r="L61" i="55"/>
  <c r="K61" i="55"/>
  <c r="J61" i="55"/>
  <c r="I61" i="55"/>
  <c r="H61" i="55"/>
  <c r="G61" i="55"/>
  <c r="F61" i="55"/>
  <c r="E61" i="55"/>
  <c r="D61" i="55"/>
  <c r="C61" i="55"/>
  <c r="B61" i="55"/>
  <c r="A61" i="55"/>
  <c r="L60" i="55"/>
  <c r="K60" i="55"/>
  <c r="J60" i="55"/>
  <c r="I60" i="55"/>
  <c r="H60" i="55"/>
  <c r="G60" i="55"/>
  <c r="F60" i="55"/>
  <c r="E60" i="55"/>
  <c r="D60" i="55"/>
  <c r="C60" i="55"/>
  <c r="B60" i="55"/>
  <c r="A60" i="55"/>
  <c r="L59" i="55"/>
  <c r="K59" i="55"/>
  <c r="J59" i="55"/>
  <c r="I59" i="55"/>
  <c r="H59" i="55"/>
  <c r="G59" i="55"/>
  <c r="F59" i="55"/>
  <c r="E59" i="55"/>
  <c r="D59" i="55"/>
  <c r="C59" i="55"/>
  <c r="B59" i="55"/>
  <c r="A59" i="55"/>
  <c r="L58" i="55"/>
  <c r="K58" i="55"/>
  <c r="J58" i="55"/>
  <c r="I58" i="55"/>
  <c r="H58" i="55"/>
  <c r="G58" i="55"/>
  <c r="F58" i="55"/>
  <c r="E58" i="55"/>
  <c r="D58" i="55"/>
  <c r="C58" i="55"/>
  <c r="B58" i="55"/>
  <c r="A58" i="55"/>
  <c r="L57" i="55"/>
  <c r="K57" i="55"/>
  <c r="J57" i="55"/>
  <c r="I57" i="55"/>
  <c r="H57" i="55"/>
  <c r="G57" i="55"/>
  <c r="F57" i="55"/>
  <c r="E57" i="55"/>
  <c r="D57" i="55"/>
  <c r="C57" i="55"/>
  <c r="B57" i="55"/>
  <c r="A57" i="55"/>
  <c r="L56" i="55"/>
  <c r="K56" i="55"/>
  <c r="J56" i="55"/>
  <c r="I56" i="55"/>
  <c r="H56" i="55"/>
  <c r="G56" i="55"/>
  <c r="F56" i="55"/>
  <c r="E56" i="55"/>
  <c r="D56" i="55"/>
  <c r="C56" i="55"/>
  <c r="B56" i="55"/>
  <c r="A56" i="55"/>
  <c r="L55" i="55"/>
  <c r="K55" i="55"/>
  <c r="J55" i="55"/>
  <c r="I55" i="55"/>
  <c r="H55" i="55"/>
  <c r="G55" i="55"/>
  <c r="F55" i="55"/>
  <c r="E55" i="55"/>
  <c r="D55" i="55"/>
  <c r="C55" i="55"/>
  <c r="B55" i="55"/>
  <c r="A55" i="55"/>
  <c r="L54" i="55"/>
  <c r="K54" i="55"/>
  <c r="J54" i="55"/>
  <c r="I54" i="55"/>
  <c r="H54" i="55"/>
  <c r="G54" i="55"/>
  <c r="F54" i="55"/>
  <c r="E54" i="55"/>
  <c r="D54" i="55"/>
  <c r="C54" i="55"/>
  <c r="B54" i="55"/>
  <c r="A54" i="55"/>
  <c r="L53" i="55"/>
  <c r="K53" i="55"/>
  <c r="J53" i="55"/>
  <c r="I53" i="55"/>
  <c r="H53" i="55"/>
  <c r="G53" i="55"/>
  <c r="F53" i="55"/>
  <c r="E53" i="55"/>
  <c r="D53" i="55"/>
  <c r="C53" i="55"/>
  <c r="B53" i="55"/>
  <c r="A53" i="55"/>
  <c r="L52" i="55"/>
  <c r="K52" i="55"/>
  <c r="J52" i="55"/>
  <c r="I52" i="55"/>
  <c r="H52" i="55"/>
  <c r="G52" i="55"/>
  <c r="F52" i="55"/>
  <c r="E52" i="55"/>
  <c r="D52" i="55"/>
  <c r="C52" i="55"/>
  <c r="B52" i="55"/>
  <c r="A52" i="55"/>
  <c r="L51" i="55"/>
  <c r="K51" i="55"/>
  <c r="J51" i="55"/>
  <c r="I51" i="55"/>
  <c r="H51" i="55"/>
  <c r="G51" i="55"/>
  <c r="F51" i="55"/>
  <c r="E51" i="55"/>
  <c r="D51" i="55"/>
  <c r="C51" i="55"/>
  <c r="B51" i="55"/>
  <c r="A51" i="55"/>
  <c r="L50" i="55"/>
  <c r="K50" i="55"/>
  <c r="J50" i="55"/>
  <c r="I50" i="55"/>
  <c r="H50" i="55"/>
  <c r="G50" i="55"/>
  <c r="F50" i="55"/>
  <c r="E50" i="55"/>
  <c r="D50" i="55"/>
  <c r="C50" i="55"/>
  <c r="B50" i="55"/>
  <c r="A50" i="55"/>
  <c r="L49" i="55"/>
  <c r="K49" i="55"/>
  <c r="J49" i="55"/>
  <c r="I49" i="55"/>
  <c r="H49" i="55"/>
  <c r="G49" i="55"/>
  <c r="F49" i="55"/>
  <c r="E49" i="55"/>
  <c r="D49" i="55"/>
  <c r="C49" i="55"/>
  <c r="B49" i="55"/>
  <c r="A49" i="55"/>
  <c r="L48" i="55"/>
  <c r="K48" i="55"/>
  <c r="J48" i="55"/>
  <c r="I48" i="55"/>
  <c r="H48" i="55"/>
  <c r="G48" i="55"/>
  <c r="F48" i="55"/>
  <c r="E48" i="55"/>
  <c r="D48" i="55"/>
  <c r="C48" i="55"/>
  <c r="B48" i="55"/>
  <c r="A48" i="55"/>
  <c r="L47" i="55"/>
  <c r="K47" i="55"/>
  <c r="J47" i="55"/>
  <c r="I47" i="55"/>
  <c r="H47" i="55"/>
  <c r="G47" i="55"/>
  <c r="F47" i="55"/>
  <c r="E47" i="55"/>
  <c r="D47" i="55"/>
  <c r="C47" i="55"/>
  <c r="B47" i="55"/>
  <c r="A47" i="55"/>
  <c r="L46" i="55"/>
  <c r="K46" i="55"/>
  <c r="J46" i="55"/>
  <c r="I46" i="55"/>
  <c r="H46" i="55"/>
  <c r="G46" i="55"/>
  <c r="F46" i="55"/>
  <c r="E46" i="55"/>
  <c r="D46" i="55"/>
  <c r="C46" i="55"/>
  <c r="B46" i="55"/>
  <c r="A46" i="55"/>
  <c r="C5" i="56"/>
  <c r="Q36" i="55"/>
  <c r="P36" i="55"/>
  <c r="O36" i="55"/>
  <c r="N36" i="55"/>
  <c r="M36" i="55"/>
  <c r="L36" i="55"/>
  <c r="K36" i="55"/>
  <c r="J36" i="55"/>
  <c r="I36" i="55"/>
  <c r="H36" i="55"/>
  <c r="G36" i="55"/>
  <c r="F36" i="55"/>
  <c r="Q35" i="55"/>
  <c r="P35" i="55"/>
  <c r="O35" i="55"/>
  <c r="N35" i="55"/>
  <c r="M35" i="55"/>
  <c r="L35" i="55"/>
  <c r="K35" i="55"/>
  <c r="J35" i="55"/>
  <c r="I35" i="55"/>
  <c r="H35" i="55"/>
  <c r="G35" i="55"/>
  <c r="F35" i="55"/>
  <c r="Q34" i="55"/>
  <c r="P34" i="55"/>
  <c r="O34" i="55"/>
  <c r="N34" i="55"/>
  <c r="M34" i="55"/>
  <c r="L34" i="55"/>
  <c r="K34" i="55"/>
  <c r="J34" i="55"/>
  <c r="I34" i="55"/>
  <c r="H34" i="55"/>
  <c r="G34" i="55"/>
  <c r="F34" i="55"/>
  <c r="Q33" i="55"/>
  <c r="P33" i="55"/>
  <c r="O33" i="55"/>
  <c r="N33" i="55"/>
  <c r="M33" i="55"/>
  <c r="L33" i="55"/>
  <c r="K33" i="55"/>
  <c r="J33" i="55"/>
  <c r="I33" i="55"/>
  <c r="H33" i="55"/>
  <c r="G33" i="55"/>
  <c r="F33" i="55"/>
  <c r="Q32" i="55"/>
  <c r="P32" i="55"/>
  <c r="O32" i="55"/>
  <c r="N32" i="55"/>
  <c r="M32" i="55"/>
  <c r="L32" i="55"/>
  <c r="K32" i="55"/>
  <c r="J32" i="55"/>
  <c r="I32" i="55"/>
  <c r="H32" i="55"/>
  <c r="G32" i="55"/>
  <c r="F32" i="55"/>
  <c r="Q31" i="55"/>
  <c r="P31" i="55"/>
  <c r="O31" i="55"/>
  <c r="N31" i="55"/>
  <c r="M31" i="55"/>
  <c r="L31" i="55"/>
  <c r="K31" i="55"/>
  <c r="J31" i="55"/>
  <c r="I31" i="55"/>
  <c r="H31" i="55"/>
  <c r="G31" i="55"/>
  <c r="F31" i="55"/>
  <c r="Q30" i="55"/>
  <c r="P30" i="55"/>
  <c r="O30" i="55"/>
  <c r="N30" i="55"/>
  <c r="M30" i="55"/>
  <c r="L30" i="55"/>
  <c r="K30" i="55"/>
  <c r="J30" i="55"/>
  <c r="I30" i="55"/>
  <c r="H30" i="55"/>
  <c r="G30" i="55"/>
  <c r="F30" i="55"/>
  <c r="E27" i="55"/>
  <c r="M13" i="34"/>
  <c r="M12" i="34"/>
  <c r="E30" i="55"/>
  <c r="M11" i="34"/>
  <c r="M10" i="34"/>
  <c r="F71" i="53" l="1"/>
  <c r="G71" i="53"/>
  <c r="H71" i="53"/>
  <c r="E71" i="53"/>
  <c r="B67" i="56"/>
  <c r="E204" i="31"/>
  <c r="C6" i="56" s="1"/>
  <c r="C64" i="56"/>
  <c r="R35" i="55"/>
  <c r="R36" i="55"/>
  <c r="R32" i="55"/>
  <c r="R31" i="55"/>
  <c r="R33" i="55"/>
  <c r="R34" i="55"/>
  <c r="R30" i="55"/>
  <c r="C2" i="55"/>
  <c r="D8" i="55"/>
  <c r="D11" i="55" s="1"/>
  <c r="D14" i="55" s="1"/>
  <c r="D17" i="55" s="1"/>
  <c r="C8" i="55"/>
  <c r="C11" i="55" s="1"/>
  <c r="C14" i="55" s="1"/>
  <c r="C17" i="55" s="1"/>
  <c r="T25" i="31"/>
  <c r="T24" i="31"/>
  <c r="T23" i="31"/>
  <c r="T22" i="31"/>
  <c r="T21" i="31"/>
  <c r="H65" i="53"/>
  <c r="G65" i="53"/>
  <c r="F65" i="53"/>
  <c r="H64" i="53"/>
  <c r="G64" i="53"/>
  <c r="F64" i="53"/>
  <c r="H63" i="53"/>
  <c r="G63" i="53"/>
  <c r="F63" i="53"/>
  <c r="H62" i="53"/>
  <c r="G62" i="53"/>
  <c r="F62" i="53"/>
  <c r="H61" i="53"/>
  <c r="G61" i="53"/>
  <c r="F61" i="53"/>
  <c r="H59" i="53"/>
  <c r="G59" i="53"/>
  <c r="F59" i="53"/>
  <c r="H58" i="53"/>
  <c r="G58" i="53"/>
  <c r="F58" i="53"/>
  <c r="H57" i="53"/>
  <c r="G57" i="53"/>
  <c r="F57" i="53"/>
  <c r="H56" i="53"/>
  <c r="G56" i="53"/>
  <c r="F56" i="53"/>
  <c r="H55" i="53"/>
  <c r="G55" i="53"/>
  <c r="F55" i="53"/>
  <c r="H54" i="53"/>
  <c r="G54" i="53"/>
  <c r="F54" i="53"/>
  <c r="E65" i="53"/>
  <c r="E64" i="53"/>
  <c r="E63" i="53"/>
  <c r="E62" i="53"/>
  <c r="E61" i="53"/>
  <c r="E59" i="53"/>
  <c r="E58" i="53"/>
  <c r="E57" i="53"/>
  <c r="E56" i="53"/>
  <c r="E55" i="53"/>
  <c r="E54" i="53"/>
  <c r="C3" i="56" l="1"/>
  <c r="C67" i="56"/>
  <c r="B69" i="56"/>
  <c r="C10" i="56"/>
  <c r="C4" i="56"/>
  <c r="C63" i="56" s="1"/>
  <c r="E67" i="53"/>
  <c r="E68" i="53"/>
  <c r="H66" i="53"/>
  <c r="G67" i="53"/>
  <c r="H67" i="53"/>
  <c r="G68" i="53"/>
  <c r="F69" i="53"/>
  <c r="F68" i="53"/>
  <c r="E66" i="53"/>
  <c r="H68" i="53"/>
  <c r="G69" i="53"/>
  <c r="E69" i="53"/>
  <c r="F66" i="53"/>
  <c r="G66" i="53"/>
  <c r="F67" i="53"/>
  <c r="H69" i="53"/>
  <c r="R25" i="31"/>
  <c r="R24" i="31"/>
  <c r="R23" i="31"/>
  <c r="R22" i="31"/>
  <c r="S25" i="31"/>
  <c r="S24" i="31"/>
  <c r="S23" i="31"/>
  <c r="S21" i="31"/>
  <c r="S22" i="31"/>
  <c r="Q25" i="31"/>
  <c r="E34" i="55" s="1"/>
  <c r="Q24" i="31"/>
  <c r="E33" i="55" s="1"/>
  <c r="Q23" i="31"/>
  <c r="Q22" i="31"/>
  <c r="J19" i="31"/>
  <c r="J21" i="31"/>
  <c r="J66" i="55" s="1"/>
  <c r="H5" i="53"/>
  <c r="G5" i="53"/>
  <c r="G77" i="55" s="1"/>
  <c r="F5" i="53"/>
  <c r="F77" i="55" s="1"/>
  <c r="E5" i="53"/>
  <c r="E77" i="55" s="1"/>
  <c r="F22" i="55" l="1"/>
  <c r="B43" i="56"/>
  <c r="B22" i="56"/>
  <c r="B30" i="56" s="1"/>
  <c r="C30" i="56" s="1"/>
  <c r="E22" i="55"/>
  <c r="B42" i="56"/>
  <c r="B44" i="56"/>
  <c r="B41" i="56"/>
  <c r="B45" i="56"/>
  <c r="B46" i="56"/>
  <c r="E32" i="55"/>
  <c r="B37" i="56"/>
  <c r="B21" i="56"/>
  <c r="B29" i="56" s="1"/>
  <c r="C29" i="56" s="1"/>
  <c r="B35" i="56"/>
  <c r="B38" i="56"/>
  <c r="F21" i="55"/>
  <c r="B34" i="56"/>
  <c r="E31" i="55"/>
  <c r="B36" i="56"/>
  <c r="E21" i="55"/>
  <c r="B39" i="56"/>
  <c r="E24" i="55"/>
  <c r="F24" i="55"/>
  <c r="E23" i="55"/>
  <c r="F23" i="55"/>
  <c r="B57" i="56"/>
  <c r="B56" i="56"/>
  <c r="B55" i="56"/>
  <c r="B24" i="56"/>
  <c r="B32" i="56" s="1"/>
  <c r="C32" i="56" s="1"/>
  <c r="B60" i="56"/>
  <c r="B59" i="56"/>
  <c r="B58" i="56"/>
  <c r="B49" i="56"/>
  <c r="B48" i="56"/>
  <c r="B23" i="56"/>
  <c r="B31" i="56" s="1"/>
  <c r="C31" i="56" s="1"/>
  <c r="B53" i="56"/>
  <c r="B52" i="56"/>
  <c r="B51" i="56"/>
  <c r="B50" i="56"/>
  <c r="E70" i="53"/>
  <c r="H70" i="53"/>
  <c r="H53" i="53"/>
  <c r="M53" i="53" s="1"/>
  <c r="H77" i="55"/>
  <c r="C21" i="56"/>
  <c r="U32" i="55"/>
  <c r="C22" i="56"/>
  <c r="U33" i="55"/>
  <c r="C23" i="56"/>
  <c r="U34" i="55"/>
  <c r="C24" i="56"/>
  <c r="U31" i="55"/>
  <c r="Q26" i="31"/>
  <c r="C20" i="56" s="1"/>
  <c r="C41" i="56"/>
  <c r="F53" i="53"/>
  <c r="K53" i="53" s="1"/>
  <c r="C48" i="56"/>
  <c r="G53" i="53"/>
  <c r="L53" i="53" s="1"/>
  <c r="J68" i="53"/>
  <c r="E53" i="53"/>
  <c r="J53" i="53" s="1"/>
  <c r="F14" i="55"/>
  <c r="E8" i="55"/>
  <c r="E14" i="55"/>
  <c r="F8" i="55"/>
  <c r="E11" i="55"/>
  <c r="F17" i="55"/>
  <c r="E17" i="55"/>
  <c r="F11" i="55"/>
  <c r="U25" i="31"/>
  <c r="G24" i="55" s="1"/>
  <c r="U24" i="31"/>
  <c r="G23" i="55" s="1"/>
  <c r="U23" i="31"/>
  <c r="G22" i="55" s="1"/>
  <c r="U22" i="31"/>
  <c r="G21" i="55" s="1"/>
  <c r="U21" i="31"/>
  <c r="M5" i="53"/>
  <c r="M77" i="55" s="1"/>
  <c r="C55" i="56"/>
  <c r="L68" i="53"/>
  <c r="L66" i="53"/>
  <c r="G70" i="53"/>
  <c r="L5" i="53"/>
  <c r="L77" i="55" s="1"/>
  <c r="J67" i="53"/>
  <c r="C36" i="56" s="1"/>
  <c r="L69" i="53"/>
  <c r="J66" i="53"/>
  <c r="K68" i="53"/>
  <c r="K69" i="53"/>
  <c r="K66" i="53"/>
  <c r="F70" i="53"/>
  <c r="K5" i="53"/>
  <c r="K77" i="55" s="1"/>
  <c r="M66" i="53"/>
  <c r="J5" i="53"/>
  <c r="J77" i="55" s="1"/>
  <c r="C34" i="56"/>
  <c r="M69" i="53"/>
  <c r="M67" i="53"/>
  <c r="M68" i="53"/>
  <c r="K67" i="53"/>
  <c r="C43" i="56" s="1"/>
  <c r="J69" i="53"/>
  <c r="L67" i="53"/>
  <c r="M9" i="34"/>
  <c r="C46" i="56" l="1"/>
  <c r="G37" i="55"/>
  <c r="C42" i="56"/>
  <c r="C37" i="56"/>
  <c r="C44" i="56"/>
  <c r="C38" i="56"/>
  <c r="K22" i="55"/>
  <c r="L22" i="55"/>
  <c r="J21" i="55"/>
  <c r="I22" i="55"/>
  <c r="N21" i="55"/>
  <c r="J22" i="55"/>
  <c r="N22" i="55"/>
  <c r="C39" i="56"/>
  <c r="I21" i="55"/>
  <c r="K21" i="55"/>
  <c r="C45" i="56"/>
  <c r="C35" i="56"/>
  <c r="L21" i="55"/>
  <c r="J23" i="55"/>
  <c r="I23" i="55"/>
  <c r="K23" i="55"/>
  <c r="L23" i="55"/>
  <c r="N23" i="55"/>
  <c r="N24" i="55"/>
  <c r="L24" i="55"/>
  <c r="K24" i="55"/>
  <c r="J24" i="55"/>
  <c r="I24" i="55"/>
  <c r="C49" i="56"/>
  <c r="C58" i="56"/>
  <c r="C50" i="56"/>
  <c r="G14" i="55"/>
  <c r="C51" i="56"/>
  <c r="C59" i="56"/>
  <c r="C52" i="56"/>
  <c r="C56" i="56"/>
  <c r="C57" i="56"/>
  <c r="C60" i="56"/>
  <c r="C53" i="56"/>
  <c r="M39" i="55"/>
  <c r="L38" i="55"/>
  <c r="G38" i="55"/>
  <c r="F38" i="55"/>
  <c r="H38" i="55"/>
  <c r="P38" i="55"/>
  <c r="M38" i="55"/>
  <c r="L39" i="55"/>
  <c r="O38" i="55"/>
  <c r="L37" i="55"/>
  <c r="H37" i="55"/>
  <c r="N39" i="55"/>
  <c r="I39" i="55"/>
  <c r="J37" i="55"/>
  <c r="K39" i="55"/>
  <c r="Q38" i="55"/>
  <c r="P37" i="55"/>
  <c r="I37" i="55"/>
  <c r="N38" i="55"/>
  <c r="O37" i="55"/>
  <c r="J39" i="55"/>
  <c r="N37" i="55"/>
  <c r="K38" i="55"/>
  <c r="I38" i="55"/>
  <c r="H39" i="55"/>
  <c r="M37" i="55"/>
  <c r="J38" i="55"/>
  <c r="G39" i="55"/>
  <c r="Q37" i="55"/>
  <c r="K37" i="55"/>
  <c r="F39" i="55"/>
  <c r="O39" i="55"/>
  <c r="Q39" i="55"/>
  <c r="F37" i="55"/>
  <c r="P39" i="55"/>
  <c r="G11" i="55"/>
  <c r="G17" i="55"/>
  <c r="G8" i="55"/>
  <c r="K11" i="55"/>
  <c r="L11" i="55"/>
  <c r="J11" i="55"/>
  <c r="I11" i="55"/>
  <c r="N11" i="55"/>
  <c r="L14" i="55"/>
  <c r="I14" i="55"/>
  <c r="K14" i="55"/>
  <c r="J14" i="55"/>
  <c r="N14" i="55"/>
  <c r="L8" i="55"/>
  <c r="K8" i="55"/>
  <c r="J8" i="55"/>
  <c r="I8" i="55"/>
  <c r="N8" i="55"/>
  <c r="K17" i="55"/>
  <c r="J17" i="55"/>
  <c r="I17" i="55"/>
  <c r="L17" i="55"/>
  <c r="N17" i="55"/>
  <c r="K40" i="55" l="1"/>
  <c r="J40" i="55"/>
  <c r="N40" i="55"/>
  <c r="H40" i="55"/>
  <c r="O40" i="55"/>
  <c r="G40" i="55"/>
  <c r="R37" i="55"/>
  <c r="M40" i="55"/>
  <c r="I40" i="55"/>
  <c r="L40" i="55"/>
  <c r="R38" i="55"/>
  <c r="Q40" i="55"/>
  <c r="F40" i="55"/>
  <c r="R39" i="55"/>
  <c r="P40" i="55"/>
  <c r="R40" i="55" l="1"/>
  <c r="C66" i="56" s="1"/>
</calcChain>
</file>

<file path=xl/sharedStrings.xml><?xml version="1.0" encoding="utf-8"?>
<sst xmlns="http://schemas.openxmlformats.org/spreadsheetml/2006/main" count="1164" uniqueCount="835">
  <si>
    <t>C1</t>
  </si>
  <si>
    <t>No</t>
  </si>
  <si>
    <t>Yes</t>
  </si>
  <si>
    <t>…</t>
  </si>
  <si>
    <t>Basic Country Information</t>
  </si>
  <si>
    <t>C1.1</t>
  </si>
  <si>
    <t>C1.2</t>
  </si>
  <si>
    <t>[Country Name]</t>
  </si>
  <si>
    <t>Health (707)</t>
  </si>
  <si>
    <t>Public health and outpatient services (7072,7074)</t>
  </si>
  <si>
    <t>Education (709)</t>
  </si>
  <si>
    <t>Waste management (7051)</t>
  </si>
  <si>
    <t>Water supply (7063)</t>
  </si>
  <si>
    <t>Street lighting (7064)</t>
  </si>
  <si>
    <t>Number of units</t>
  </si>
  <si>
    <t>Country Name</t>
  </si>
  <si>
    <t>Information/Data for Year</t>
  </si>
  <si>
    <t>Comments / Clarification</t>
  </si>
  <si>
    <t>Recreation, culture, and religion (708)</t>
  </si>
  <si>
    <t>Fire protection (7032)</t>
  </si>
  <si>
    <t>Economic Affairs (704)</t>
  </si>
  <si>
    <t>Environmental Protection (705)</t>
  </si>
  <si>
    <t>Housing and Community Amenities (706)</t>
  </si>
  <si>
    <t>Recreation and sporting services (7081) – includes parks</t>
  </si>
  <si>
    <t>None</t>
  </si>
  <si>
    <t>Primary responsibility</t>
  </si>
  <si>
    <t>National level</t>
  </si>
  <si>
    <t>Complete territorial coverage?</t>
  </si>
  <si>
    <t>Level / tier / type</t>
  </si>
  <si>
    <t>First level / tier / type</t>
  </si>
  <si>
    <t>Second level / tier  / type</t>
  </si>
  <si>
    <t>Third level / tier / type</t>
  </si>
  <si>
    <t>Uniform structure ?</t>
  </si>
  <si>
    <t>...</t>
  </si>
  <si>
    <t>Government level / tier / type</t>
  </si>
  <si>
    <t>G1.2</t>
  </si>
  <si>
    <t>G1.3</t>
  </si>
  <si>
    <t>Sectoral</t>
  </si>
  <si>
    <t>Territorial</t>
  </si>
  <si>
    <t>General Country Information</t>
  </si>
  <si>
    <t>Primary Education (70912)</t>
  </si>
  <si>
    <t>S1</t>
  </si>
  <si>
    <t>S2</t>
  </si>
  <si>
    <t>S3</t>
  </si>
  <si>
    <t>S4</t>
  </si>
  <si>
    <t xml:space="preserve">Land use planning and zoning </t>
  </si>
  <si>
    <t>Building and construction regulation; building permits</t>
  </si>
  <si>
    <t>Z1</t>
  </si>
  <si>
    <t>Z1.1</t>
  </si>
  <si>
    <t>Z1.3</t>
  </si>
  <si>
    <t>Total National Population</t>
  </si>
  <si>
    <t>C1.3</t>
  </si>
  <si>
    <t>Institutional level/tier/type (name)</t>
  </si>
  <si>
    <t>Public transit (70456)</t>
  </si>
  <si>
    <t>Civil administration (registration of births/marriages/deaths)*</t>
  </si>
  <si>
    <t>R1.1</t>
  </si>
  <si>
    <t>R1.3</t>
  </si>
  <si>
    <t>R1.4</t>
  </si>
  <si>
    <t>R1.8</t>
  </si>
  <si>
    <t>R1.11</t>
  </si>
  <si>
    <t>R1.16</t>
  </si>
  <si>
    <t>R1.17</t>
  </si>
  <si>
    <t>R1.19</t>
  </si>
  <si>
    <t>R1.20</t>
  </si>
  <si>
    <t>R1.23</t>
  </si>
  <si>
    <t>R2.1</t>
  </si>
  <si>
    <t>R2.4</t>
  </si>
  <si>
    <t>R1</t>
  </si>
  <si>
    <t>LOCAL GOVERNANCE INSTITUTIONS COMPARATIVE ASSESSMENT (LoGICA) PROFILE: PROFILE COMPLETION INFORMATION</t>
  </si>
  <si>
    <t>Z1.2</t>
  </si>
  <si>
    <t>Name of LPSA Reviewer</t>
  </si>
  <si>
    <t>R</t>
  </si>
  <si>
    <t>Nature of subnational governance institutions (level/tier/type)</t>
  </si>
  <si>
    <t>C</t>
  </si>
  <si>
    <t>Capital</t>
  </si>
  <si>
    <t>HR</t>
  </si>
  <si>
    <t>Identifying the de facto responsibility for provision of frontline public services</t>
  </si>
  <si>
    <t>Role of PCEBIs?</t>
  </si>
  <si>
    <t>Agricultural extension / livestock services (70421*)</t>
  </si>
  <si>
    <t>Partially/Mixed/Other</t>
  </si>
  <si>
    <t>0 - None</t>
  </si>
  <si>
    <t>Z4.1</t>
  </si>
  <si>
    <t>Z4.2</t>
  </si>
  <si>
    <t>Z4.3</t>
  </si>
  <si>
    <t>Z4.4</t>
  </si>
  <si>
    <r>
      <t>Nature of subnational governance institutions</t>
    </r>
    <r>
      <rPr>
        <sz val="11"/>
        <color theme="1"/>
        <rFont val="Calibri"/>
        <family val="2"/>
        <scheme val="minor"/>
      </rPr>
      <t xml:space="preserve"> - One paragraph</t>
    </r>
  </si>
  <si>
    <t>Z4</t>
  </si>
  <si>
    <t>LoGICA Assessment Abstract</t>
  </si>
  <si>
    <t>Completion of LoGICA Assessment and Profile</t>
  </si>
  <si>
    <r>
      <t xml:space="preserve">Are subnational entities at this level/tier/type </t>
    </r>
    <r>
      <rPr>
        <i/>
        <sz val="11"/>
        <color theme="1"/>
        <rFont val="Calibri"/>
        <family val="2"/>
        <scheme val="minor"/>
      </rPr>
      <t>de jure</t>
    </r>
    <r>
      <rPr>
        <sz val="11"/>
        <color theme="1"/>
        <rFont val="Calibri"/>
        <family val="2"/>
        <scheme val="minor"/>
      </rPr>
      <t xml:space="preserve"> corporate bodies (institutional units)?</t>
    </r>
  </si>
  <si>
    <t>Do subnational entities at this level/tier/type engage in public sector functions?</t>
  </si>
  <si>
    <t>Do subnational entities at this level/tier/type prepare and adopt their own budgets?</t>
  </si>
  <si>
    <t>Do subnational entities at this level/tier/type have (employ) their own officers?</t>
  </si>
  <si>
    <t>Is the subnational political leadership, at least in part, (directly or indirectly) elected?</t>
  </si>
  <si>
    <t>Is the subnational political leadership (at least in part) directly elected?</t>
  </si>
  <si>
    <t>G4.3</t>
  </si>
  <si>
    <t>Governance of non-devolved subnational entities (empowered field administration?)</t>
  </si>
  <si>
    <t>Do subnational entities have, and authoritatively manage, their CEO and most/all of their own officers?</t>
  </si>
  <si>
    <t>Do subnational entities have, select, and authoritatively manage, their CEO and all of their own officers?</t>
  </si>
  <si>
    <t>Do subnational entities at this level/tier/type have their own (political/elected) leadership?</t>
  </si>
  <si>
    <t>Do subnational entities at this level/tier/type have their own budget?</t>
  </si>
  <si>
    <t>Do subnational entities at this level/tier/type own assets and raise funds in own name?</t>
  </si>
  <si>
    <t>Do subnational entities have extensive autonomy and authoritative power over political decisions?</t>
  </si>
  <si>
    <t>Do subnational entities have extensive autonomy and authoritative power over admin. decisions?</t>
  </si>
  <si>
    <t>Do subnational entities hold and manage their own funds outside of the higher-level treasury?</t>
  </si>
  <si>
    <t>Do subnational entities have (de jure / de facto) autonomy and authoritative power over political decisions?</t>
  </si>
  <si>
    <t>Do subnational entities have (de jure / de facto) autonomy and authoritative power over admin. decisions?</t>
  </si>
  <si>
    <t>Do subnational entities have  (de jure / de facto) autonomy and authoritative power over fiscal decisions?</t>
  </si>
  <si>
    <t>Do subnational entities have extensive autonomy and authoritative power over budget/fiscal decisions?</t>
  </si>
  <si>
    <t xml:space="preserve">Do subnational entities administratively form a hierarchical part of the higher-level government?  </t>
  </si>
  <si>
    <t>If G4.1 is Yes, do field administration departments or units form administrative units or sub-units?</t>
  </si>
  <si>
    <t>If G4.2 is Yes, are field administration departments or units planned and managed as integrated units?</t>
  </si>
  <si>
    <t>If G4.3 is Yes, are subnational field admin. departments or units organized sectorally or territorially (or mixed)?</t>
  </si>
  <si>
    <t>Do subnational entities budgetarily form a hierarchical part of the higher-level government?</t>
  </si>
  <si>
    <t>If G4.5 is Yes, are the budgets of field depts./units included as identifiable sub-organizations or budget units?</t>
  </si>
  <si>
    <t>If G4.6 is Yes, are field departments' or units' budgets organized sectorally or territorially (or mixed)?</t>
  </si>
  <si>
    <t xml:space="preserve">Nature of subnational governance institutions (level/tier/type) </t>
  </si>
  <si>
    <t>Nature of subnational governance institutions (level/tier/type) - Detailed</t>
  </si>
  <si>
    <t>6 - Extensive devolution</t>
  </si>
  <si>
    <t>5 - Limited devolution</t>
  </si>
  <si>
    <t>4 - Hybrid institution</t>
  </si>
  <si>
    <t>3 - Horizontal deconcentration</t>
  </si>
  <si>
    <t>2 - Vertical deconcentration</t>
  </si>
  <si>
    <t>1 - Other institution</t>
  </si>
  <si>
    <t>Does the political leadership have a degree of autonomy and authoritative decision-making power?</t>
  </si>
  <si>
    <r>
      <t>Subnational governance structure</t>
    </r>
    <r>
      <rPr>
        <sz val="11"/>
        <color theme="1"/>
        <rFont val="Calibri"/>
        <family val="2"/>
        <scheme val="minor"/>
      </rPr>
      <t xml:space="preserve"> - One paragraph</t>
    </r>
  </si>
  <si>
    <t>Institutional</t>
  </si>
  <si>
    <t>Political</t>
  </si>
  <si>
    <t>Admin.</t>
  </si>
  <si>
    <t>Fiscal</t>
  </si>
  <si>
    <t>Subnational autonomy and authority (0-3)</t>
  </si>
  <si>
    <t>Devolution (limited)</t>
  </si>
  <si>
    <t>Hybrid institution</t>
  </si>
  <si>
    <t>Non-devolved institution</t>
  </si>
  <si>
    <t>If non-devolved: with elected subnational council?</t>
  </si>
  <si>
    <t>Code</t>
  </si>
  <si>
    <t>Country</t>
  </si>
  <si>
    <t>BLZ</t>
  </si>
  <si>
    <t>Belize</t>
  </si>
  <si>
    <t>CRI</t>
  </si>
  <si>
    <t>Costa Rica</t>
  </si>
  <si>
    <t>GTM</t>
  </si>
  <si>
    <t>Guatemala</t>
  </si>
  <si>
    <t>HND</t>
  </si>
  <si>
    <t>Honduras</t>
  </si>
  <si>
    <t>MEX</t>
  </si>
  <si>
    <t>Mexico</t>
  </si>
  <si>
    <t>NIC</t>
  </si>
  <si>
    <t>Nicaragua</t>
  </si>
  <si>
    <t>PAN</t>
  </si>
  <si>
    <t>Panama</t>
  </si>
  <si>
    <t>SLV</t>
  </si>
  <si>
    <t>El Salvador</t>
  </si>
  <si>
    <t>ARG</t>
  </si>
  <si>
    <t>Argentina</t>
  </si>
  <si>
    <t>BOL</t>
  </si>
  <si>
    <t>Bolivia</t>
  </si>
  <si>
    <t>BRA</t>
  </si>
  <si>
    <t>Brazil</t>
  </si>
  <si>
    <t>CHL</t>
  </si>
  <si>
    <t>Chile</t>
  </si>
  <si>
    <t>COL</t>
  </si>
  <si>
    <t>Colombia</t>
  </si>
  <si>
    <t>ECU</t>
  </si>
  <si>
    <t>Ecuador</t>
  </si>
  <si>
    <t>GUY</t>
  </si>
  <si>
    <t>Guyana</t>
  </si>
  <si>
    <t>PER</t>
  </si>
  <si>
    <t>Peru</t>
  </si>
  <si>
    <t>PRY</t>
  </si>
  <si>
    <t>Paraguay</t>
  </si>
  <si>
    <t>SUR</t>
  </si>
  <si>
    <t>Suriname</t>
  </si>
  <si>
    <t>URY</t>
  </si>
  <si>
    <t>Uruguay</t>
  </si>
  <si>
    <t>VEN</t>
  </si>
  <si>
    <t>Venezuela</t>
  </si>
  <si>
    <t>CUB</t>
  </si>
  <si>
    <t>Cuba</t>
  </si>
  <si>
    <t>DOM</t>
  </si>
  <si>
    <t>HTI</t>
  </si>
  <si>
    <t>Haiti</t>
  </si>
  <si>
    <t>JAM</t>
  </si>
  <si>
    <t>Jamaica</t>
  </si>
  <si>
    <t>TTO</t>
  </si>
  <si>
    <t>Trinidad and Tobago</t>
  </si>
  <si>
    <t>Number</t>
  </si>
  <si>
    <t>Avg. Pop.</t>
  </si>
  <si>
    <t>Name</t>
  </si>
  <si>
    <t>Devolution (extensive)</t>
  </si>
  <si>
    <t>Subnat. Institutional Type</t>
  </si>
  <si>
    <t>Fourth level / tier / type</t>
  </si>
  <si>
    <t>G1.1A</t>
  </si>
  <si>
    <t>G1.1B</t>
  </si>
  <si>
    <t>G2.1A</t>
  </si>
  <si>
    <t>G2.1B</t>
  </si>
  <si>
    <t>G2.2A</t>
  </si>
  <si>
    <t>G2.2B</t>
  </si>
  <si>
    <t>G2.3A</t>
  </si>
  <si>
    <t>G2.3B</t>
  </si>
  <si>
    <t>G3.2A</t>
  </si>
  <si>
    <t>G3.2B</t>
  </si>
  <si>
    <t>G3.2C</t>
  </si>
  <si>
    <t>G3.3A</t>
  </si>
  <si>
    <t>G3.3B</t>
  </si>
  <si>
    <t>G3.3C</t>
  </si>
  <si>
    <t>G4.1A</t>
  </si>
  <si>
    <t>G4.1B</t>
  </si>
  <si>
    <t>G4.1C</t>
  </si>
  <si>
    <t>G4.2A</t>
  </si>
  <si>
    <t>G4.2B</t>
  </si>
  <si>
    <t>Afghanistan (AFG)</t>
  </si>
  <si>
    <t>Albania (ALB)</t>
  </si>
  <si>
    <t>Algeria (DZA)</t>
  </si>
  <si>
    <t>Angola (AGO)</t>
  </si>
  <si>
    <t>Argentina (ARG)</t>
  </si>
  <si>
    <t>Armenia (ARM)</t>
  </si>
  <si>
    <t>Australia (AUS)</t>
  </si>
  <si>
    <t>Austria (AUT)</t>
  </si>
  <si>
    <t>Azerbaijan (AZE)</t>
  </si>
  <si>
    <t>Bahamas (BHS)</t>
  </si>
  <si>
    <t>Bahrain (BHR)</t>
  </si>
  <si>
    <t>Bangladesh (BGD)</t>
  </si>
  <si>
    <t>Belarus (BLR)</t>
  </si>
  <si>
    <t>Belgium (BEL)</t>
  </si>
  <si>
    <t>Belize (BLZ)</t>
  </si>
  <si>
    <t>Benin (BEN)</t>
  </si>
  <si>
    <t>Bhutan (BTN)</t>
  </si>
  <si>
    <t>Bolivia (BOL)</t>
  </si>
  <si>
    <t>Bosnia and Herzegovina (BIH)</t>
  </si>
  <si>
    <t>Botswana (BWA)</t>
  </si>
  <si>
    <t>Brazil (BRA)</t>
  </si>
  <si>
    <t>Brunei Darussalam (BRN)</t>
  </si>
  <si>
    <t>Bulgaria (BGR)</t>
  </si>
  <si>
    <t>Burkina Faso (BFA)</t>
  </si>
  <si>
    <t>Burundi (BDI)</t>
  </si>
  <si>
    <t>Cabo Verde (CPV)</t>
  </si>
  <si>
    <t>Cambodia (KHM)</t>
  </si>
  <si>
    <t>Cameroon (CMR)</t>
  </si>
  <si>
    <t>Canada (CAN)</t>
  </si>
  <si>
    <t>Central African Republic (CAF)</t>
  </si>
  <si>
    <t>Chad (TCD)</t>
  </si>
  <si>
    <t>Chile (CHL)</t>
  </si>
  <si>
    <t>China (CHN)</t>
  </si>
  <si>
    <t>Colombia (COL)</t>
  </si>
  <si>
    <t>Comoros (COM)</t>
  </si>
  <si>
    <t>Congo (COG)</t>
  </si>
  <si>
    <t>Costa Rica (CRI)</t>
  </si>
  <si>
    <t>Côte d'Ivoire (CIV)</t>
  </si>
  <si>
    <t>Croatia (HRV)</t>
  </si>
  <si>
    <t>Cuba (CUB)</t>
  </si>
  <si>
    <t>Cyprus (CYP)</t>
  </si>
  <si>
    <t>Czechia (CZE)</t>
  </si>
  <si>
    <t>Democratic Republic of the Congo (DRC) (COD)</t>
  </si>
  <si>
    <t>Denmark (DNK)</t>
  </si>
  <si>
    <t>Djibouti (DJI)</t>
  </si>
  <si>
    <t>Dominican Republic  (DOM)</t>
  </si>
  <si>
    <t>Ecuador (ECU)</t>
  </si>
  <si>
    <t>Egypt (EGY)</t>
  </si>
  <si>
    <t>El Salvador (SLV)</t>
  </si>
  <si>
    <t>Equatorial Guinea (GNQ)</t>
  </si>
  <si>
    <t>Eritrea (ERI)</t>
  </si>
  <si>
    <t>Estonia (EST)</t>
  </si>
  <si>
    <t>Eswatini (SWZ)</t>
  </si>
  <si>
    <t>Ethiopia (ETH)</t>
  </si>
  <si>
    <t>Fiji (FJI)</t>
  </si>
  <si>
    <t>Finland (FIN)</t>
  </si>
  <si>
    <t>France (FRA)</t>
  </si>
  <si>
    <t>Gabon (GAB)</t>
  </si>
  <si>
    <t>Gambia (GMB)</t>
  </si>
  <si>
    <t>Georgia (GEO)</t>
  </si>
  <si>
    <t>Germany (DEU)</t>
  </si>
  <si>
    <t>Ghana (GHA)</t>
  </si>
  <si>
    <t>Greece (GRC)</t>
  </si>
  <si>
    <t>Guatemala (GTM)</t>
  </si>
  <si>
    <t>Guinea (GIN)</t>
  </si>
  <si>
    <t>Guinea-Bissau (GNB)</t>
  </si>
  <si>
    <t>Guyana (GUY)</t>
  </si>
  <si>
    <t>Haiti (HTI)</t>
  </si>
  <si>
    <t>Honduras (HND)</t>
  </si>
  <si>
    <t>Hungary (HUN)</t>
  </si>
  <si>
    <t>Iceland (ISL)</t>
  </si>
  <si>
    <t>India (IND)</t>
  </si>
  <si>
    <t>Indonesia (IDN)</t>
  </si>
  <si>
    <t>Iran (IRN)</t>
  </si>
  <si>
    <t>Iraq (IRQ)</t>
  </si>
  <si>
    <t>Ireland (IRL)</t>
  </si>
  <si>
    <t>Israel (ISR)</t>
  </si>
  <si>
    <t>Italy (ITA)</t>
  </si>
  <si>
    <t>Jamaica (JAM)</t>
  </si>
  <si>
    <t>Japan (JPN)</t>
  </si>
  <si>
    <t>Jordan (JOR)</t>
  </si>
  <si>
    <t>Kazakhstan (KAZ)</t>
  </si>
  <si>
    <t>Kenya (KEN)</t>
  </si>
  <si>
    <t>Kiribati (KIR)</t>
  </si>
  <si>
    <t>Kuwait (KWT)</t>
  </si>
  <si>
    <t>Kyrgyzstan (KGZ)</t>
  </si>
  <si>
    <t>Laos (LPDR) (LAO)</t>
  </si>
  <si>
    <t>Latvia (LVA)</t>
  </si>
  <si>
    <t>Lebanon (LBN)</t>
  </si>
  <si>
    <t>Lesotho (LSO)</t>
  </si>
  <si>
    <t>Liberia (LBR)</t>
  </si>
  <si>
    <t>Libya (LBY)</t>
  </si>
  <si>
    <t>Lithuania (LTU)</t>
  </si>
  <si>
    <t>Luxembourg (LUX)</t>
  </si>
  <si>
    <t>Madagascar (MDG)</t>
  </si>
  <si>
    <t>Malawi (MWI)</t>
  </si>
  <si>
    <t>Malaysia (MYS)</t>
  </si>
  <si>
    <t>Maldives (MDV)</t>
  </si>
  <si>
    <t>Mali (MLI)</t>
  </si>
  <si>
    <t>Marshall Islands  (MHL)</t>
  </si>
  <si>
    <t>Mauritania (MRT)</t>
  </si>
  <si>
    <t>Mauritius (MUS)</t>
  </si>
  <si>
    <t>Mexico (MEX)</t>
  </si>
  <si>
    <t>Micronesia (FSM)</t>
  </si>
  <si>
    <t>Moldova (MDA)</t>
  </si>
  <si>
    <t>Mongolia (MNG)</t>
  </si>
  <si>
    <t>Morocco (MAR)</t>
  </si>
  <si>
    <t>Mozambique (MOZ)</t>
  </si>
  <si>
    <t>Myanmar (MMR)</t>
  </si>
  <si>
    <t>Namibia (NAM)</t>
  </si>
  <si>
    <t>Nepal (NPL)</t>
  </si>
  <si>
    <t>Netherlands (NLD)</t>
  </si>
  <si>
    <t>New Zealand (NZL)</t>
  </si>
  <si>
    <t>Nicaragua (NIC)</t>
  </si>
  <si>
    <t>Niger (NER)</t>
  </si>
  <si>
    <t>Nigeria (NGA)</t>
  </si>
  <si>
    <t>North Korea (DPRK) (PRK)</t>
  </si>
  <si>
    <t>Norway (NOR)</t>
  </si>
  <si>
    <t>Oman (OMN)</t>
  </si>
  <si>
    <t>Pakistan (PAK)</t>
  </si>
  <si>
    <t>Panama (PAN)</t>
  </si>
  <si>
    <t>Papua New Guinea (PNG)</t>
  </si>
  <si>
    <t>Paraguay (PRY)</t>
  </si>
  <si>
    <t>Peru (PER)</t>
  </si>
  <si>
    <t>Philippines (PHL)</t>
  </si>
  <si>
    <t>Poland (POL)</t>
  </si>
  <si>
    <t>Portugal (PRT)</t>
  </si>
  <si>
    <t>Qatar (QAT)</t>
  </si>
  <si>
    <t>Romania (ROU)</t>
  </si>
  <si>
    <t>Russian Federation (RUS)</t>
  </si>
  <si>
    <t>Rwanda (RWA)</t>
  </si>
  <si>
    <t>Saint Helena (SHN)</t>
  </si>
  <si>
    <t>Samoa (WSM)</t>
  </si>
  <si>
    <t>Sao Tome and Principe (STP)</t>
  </si>
  <si>
    <t>Saudi Arabia (SAU)</t>
  </si>
  <si>
    <t>Senegal (SEN)</t>
  </si>
  <si>
    <t>Sierra Leone (SLE)</t>
  </si>
  <si>
    <t>Slovakia (SVK)</t>
  </si>
  <si>
    <t>Slovenia (SVN)</t>
  </si>
  <si>
    <t>Solomon Islands (SLB)</t>
  </si>
  <si>
    <t>Somalia (SOM)</t>
  </si>
  <si>
    <t>South Africa (ZAF)</t>
  </si>
  <si>
    <t>South Korea (RoK) (KOR)</t>
  </si>
  <si>
    <t>Spain (ESP)</t>
  </si>
  <si>
    <t>Sri Lanka (LKA)</t>
  </si>
  <si>
    <t>Sudan (SDN)</t>
  </si>
  <si>
    <t>Suriname (SUR)</t>
  </si>
  <si>
    <t>Sweden (SWE)</t>
  </si>
  <si>
    <t>Switzerland (CHE)</t>
  </si>
  <si>
    <t>Syria (SYR)</t>
  </si>
  <si>
    <t>Taiwan  (TWN)</t>
  </si>
  <si>
    <t>Tajikistan (TJK)</t>
  </si>
  <si>
    <t>Tanzania (TZA)</t>
  </si>
  <si>
    <t>Thailand (THA)</t>
  </si>
  <si>
    <t>Timor-Leste (TLS)</t>
  </si>
  <si>
    <t>Togo (TGO)</t>
  </si>
  <si>
    <t>Trinidad and Tobago (TTO)</t>
  </si>
  <si>
    <t>Tunisia (TUN)</t>
  </si>
  <si>
    <t>Türkiye (TUR)</t>
  </si>
  <si>
    <t>Turkmenistan (TKM)</t>
  </si>
  <si>
    <t>Uganda (UGA)</t>
  </si>
  <si>
    <t>Ukraine (UKR)</t>
  </si>
  <si>
    <t>United Arab Emirates (ARE)</t>
  </si>
  <si>
    <t>United States of America  (USA)</t>
  </si>
  <si>
    <t>Uruguay (URY)</t>
  </si>
  <si>
    <t>Uzbekistan (UZB)</t>
  </si>
  <si>
    <t>Vanuatu (VUT)</t>
  </si>
  <si>
    <t>Venezuela (VEN)</t>
  </si>
  <si>
    <t>Viet Nam (VNM)</t>
  </si>
  <si>
    <t>Yemen (YEM)</t>
  </si>
  <si>
    <t>Zambia (ZMB)</t>
  </si>
  <si>
    <t>Zimbabwe (ZWE)</t>
  </si>
  <si>
    <t>G1. SIT Institutional Score</t>
  </si>
  <si>
    <t>G2. SIT Political Score</t>
  </si>
  <si>
    <t>G3. SIT Admin Score</t>
  </si>
  <si>
    <t>G4. SIT Fiscal Score</t>
  </si>
  <si>
    <t>G1 - SIT Institutional Score - 1</t>
  </si>
  <si>
    <t>G1 - SIT Institutional Score - 2</t>
  </si>
  <si>
    <t>G1 - SIT Institutional Score - 3</t>
  </si>
  <si>
    <t>G2 - SIT Political Score - 1</t>
  </si>
  <si>
    <t>G2 - SIT Political Score - 2</t>
  </si>
  <si>
    <t>G2 - SIT Political Score - 3</t>
  </si>
  <si>
    <t>G3 - SIT Admin Score - 1</t>
  </si>
  <si>
    <t>G3 - SIT Admin Score - 2</t>
  </si>
  <si>
    <t>G3 - SIT Admin Score - 3</t>
  </si>
  <si>
    <t>G4 - SIT Fiscal Score - 1</t>
  </si>
  <si>
    <t>G4 - SIT Fiscal Score - 2</t>
  </si>
  <si>
    <t>G4 - SIT Fiscal Score - 3</t>
  </si>
  <si>
    <t>Afghanistan</t>
  </si>
  <si>
    <t>AFG</t>
  </si>
  <si>
    <t>Albania</t>
  </si>
  <si>
    <t>ALB</t>
  </si>
  <si>
    <t>Algeria</t>
  </si>
  <si>
    <t>DZA</t>
  </si>
  <si>
    <t>Angola</t>
  </si>
  <si>
    <t>AGO</t>
  </si>
  <si>
    <t>Armenia</t>
  </si>
  <si>
    <t>ARM</t>
  </si>
  <si>
    <t>Australia</t>
  </si>
  <si>
    <t>AUS</t>
  </si>
  <si>
    <t>Austria</t>
  </si>
  <si>
    <t>AUT</t>
  </si>
  <si>
    <t>Azerbaijan</t>
  </si>
  <si>
    <t>AZE</t>
  </si>
  <si>
    <t>Bahamas</t>
  </si>
  <si>
    <t>BHS</t>
  </si>
  <si>
    <t>Bahrain</t>
  </si>
  <si>
    <t>BHR</t>
  </si>
  <si>
    <t>Bangladesh</t>
  </si>
  <si>
    <t>BGD</t>
  </si>
  <si>
    <t>Belarus</t>
  </si>
  <si>
    <t>BLR</t>
  </si>
  <si>
    <t>Belgium</t>
  </si>
  <si>
    <t>BEL</t>
  </si>
  <si>
    <t>Benin</t>
  </si>
  <si>
    <t>BEN</t>
  </si>
  <si>
    <t>Bhutan</t>
  </si>
  <si>
    <t>BTN</t>
  </si>
  <si>
    <t>Bosnia and Herzegovina</t>
  </si>
  <si>
    <t>BIH</t>
  </si>
  <si>
    <t>Botswana</t>
  </si>
  <si>
    <t>BWA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</si>
  <si>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</si>
  <si>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</si>
  <si>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</si>
  <si>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</si>
  <si>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</si>
  <si>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</si>
  <si>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</si>
  <si>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</si>
  <si>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</si>
  <si>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</si>
  <si>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</si>
  <si>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</si>
  <si>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</si>
  <si>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</si>
  <si>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</si>
  <si>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</si>
  <si>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</si>
  <si>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</si>
  <si>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</si>
  <si>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</si>
  <si>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China</t>
  </si>
  <si>
    <t>CHN</t>
  </si>
  <si>
    <t>Comoros</t>
  </si>
  <si>
    <t>COM</t>
  </si>
  <si>
    <t>Congo</t>
  </si>
  <si>
    <t>COG</t>
  </si>
  <si>
    <t>Côte d'Ivoire</t>
  </si>
  <si>
    <t>CIV</t>
  </si>
  <si>
    <t>Croatia</t>
  </si>
  <si>
    <t>HRV</t>
  </si>
  <si>
    <t>Cyprus</t>
  </si>
  <si>
    <t>CYP</t>
  </si>
  <si>
    <t>Czechia</t>
  </si>
  <si>
    <t>CZE</t>
  </si>
  <si>
    <t>Democratic Republic of the Congo (DRC)</t>
  </si>
  <si>
    <t>COD</t>
  </si>
  <si>
    <t>Denmark</t>
  </si>
  <si>
    <t>DNK</t>
  </si>
  <si>
    <t>Djibouti</t>
  </si>
  <si>
    <t>DJI</t>
  </si>
  <si>
    <t xml:space="preserve">Dominican Republic </t>
  </si>
  <si>
    <t>Egypt</t>
  </si>
  <si>
    <t>EGY</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</si>
  <si>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</si>
  <si>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</si>
  <si>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</si>
  <si>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</si>
  <si>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</si>
  <si>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</si>
  <si>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</si>
  <si>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</si>
  <si>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</si>
  <si>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</si>
  <si>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</si>
  <si>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</si>
  <si>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</si>
  <si>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</si>
  <si>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</si>
  <si>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</si>
  <si>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</si>
  <si>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</si>
  <si>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</si>
  <si>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</si>
  <si>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</si>
  <si>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</si>
  <si>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</si>
  <si>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</si>
  <si>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</si>
  <si>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</si>
  <si>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</si>
  <si>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</si>
  <si>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Guinea</t>
  </si>
  <si>
    <t>GIN</t>
  </si>
  <si>
    <t>Guinea-Bissau</t>
  </si>
  <si>
    <t>GNB</t>
  </si>
  <si>
    <t>Hungary</t>
  </si>
  <si>
    <t>HUN</t>
  </si>
  <si>
    <t>Iceland</t>
  </si>
  <si>
    <t>ISL</t>
  </si>
  <si>
    <t>India</t>
  </si>
  <si>
    <t>IND</t>
  </si>
  <si>
    <t>Indonesia</t>
  </si>
  <si>
    <t>IDN</t>
  </si>
  <si>
    <t>Iran</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</si>
  <si>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</si>
  <si>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</si>
  <si>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</si>
  <si>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</si>
  <si>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</si>
  <si>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</si>
  <si>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</si>
  <si>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</si>
  <si>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</si>
  <si>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</si>
  <si>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</si>
  <si>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</si>
  <si>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</si>
  <si>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</si>
  <si>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</si>
  <si>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</si>
  <si>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</si>
  <si>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</si>
  <si>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</si>
  <si>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</si>
  <si>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</si>
  <si>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</si>
  <si>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</si>
  <si>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Laos (LPDR)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</si>
  <si>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</si>
  <si>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</si>
  <si>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</si>
  <si>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</si>
  <si>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</si>
  <si>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</si>
  <si>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</si>
  <si>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</si>
  <si>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</si>
  <si>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</si>
  <si>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</si>
  <si>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</si>
  <si>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</si>
  <si>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</si>
  <si>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</si>
  <si>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</si>
  <si>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</si>
  <si>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</si>
  <si>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</si>
  <si>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</si>
  <si>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</si>
  <si>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</si>
  <si>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</si>
  <si>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</si>
  <si>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</si>
  <si>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 xml:space="preserve">Marshall Islands </t>
  </si>
  <si>
    <t>MHL</t>
  </si>
  <si>
    <t>Mauritania</t>
  </si>
  <si>
    <t>MRT</t>
  </si>
  <si>
    <t>Mauritius</t>
  </si>
  <si>
    <t>MUS</t>
  </si>
  <si>
    <t>Micronesia</t>
  </si>
  <si>
    <t>FSM</t>
  </si>
  <si>
    <t>Moldova</t>
  </si>
  <si>
    <t>MDA</t>
  </si>
  <si>
    <t>Mongolia</t>
  </si>
  <si>
    <t>MNG</t>
  </si>
  <si>
    <t>Morocco</t>
  </si>
  <si>
    <t>MAR</t>
  </si>
  <si>
    <t>Mozambique</t>
  </si>
  <si>
    <t>MOZ</t>
  </si>
  <si>
    <t>Myanmar</t>
  </si>
  <si>
    <t>MMR</t>
  </si>
  <si>
    <t>Namibia</t>
  </si>
  <si>
    <t>NAM</t>
  </si>
  <si>
    <t>Nepal</t>
  </si>
  <si>
    <t>NPL</t>
  </si>
  <si>
    <t>Netherlands</t>
  </si>
  <si>
    <t>NLD</t>
  </si>
  <si>
    <t>New Zealand</t>
  </si>
  <si>
    <t>NZL</t>
  </si>
  <si>
    <t>Niger</t>
  </si>
  <si>
    <t>NER</t>
  </si>
  <si>
    <t>Nigeria</t>
  </si>
  <si>
    <t>NGA</t>
  </si>
  <si>
    <t>North Korea (DPRK)</t>
  </si>
  <si>
    <t>PRK</t>
  </si>
  <si>
    <t>Norway</t>
  </si>
  <si>
    <t>NOR</t>
  </si>
  <si>
    <t>Oman</t>
  </si>
  <si>
    <t>OMN</t>
  </si>
  <si>
    <t>Pakistan</t>
  </si>
  <si>
    <t>PAK</t>
  </si>
  <si>
    <t>Papua New Guinea</t>
  </si>
  <si>
    <t>PNG</t>
  </si>
  <si>
    <t>Philippines</t>
  </si>
  <si>
    <t>PHL</t>
  </si>
  <si>
    <t>Poland</t>
  </si>
  <si>
    <t>POL</t>
  </si>
  <si>
    <t>Portugal</t>
  </si>
  <si>
    <t>PRT</t>
  </si>
  <si>
    <t>Qatar</t>
  </si>
  <si>
    <t>QAT</t>
  </si>
  <si>
    <t>Romania</t>
  </si>
  <si>
    <t>ROU</t>
  </si>
  <si>
    <t>Russian Federation</t>
  </si>
  <si>
    <t>RUS</t>
  </si>
  <si>
    <t>Rwanda</t>
  </si>
  <si>
    <t>RWA</t>
  </si>
  <si>
    <t>Saint Helena</t>
  </si>
  <si>
    <t>SHN</t>
  </si>
  <si>
    <t>Samoa</t>
  </si>
  <si>
    <t>WSM</t>
  </si>
  <si>
    <t>Sao Tome and Principe</t>
  </si>
  <si>
    <t>STP</t>
  </si>
  <si>
    <t>Saudi Arabia</t>
  </si>
  <si>
    <t>SAU</t>
  </si>
  <si>
    <t>Senegal</t>
  </si>
  <si>
    <t>SEN</t>
  </si>
  <si>
    <t>Sierra Leone</t>
  </si>
  <si>
    <t>SLE</t>
  </si>
  <si>
    <t>Slovakia</t>
  </si>
  <si>
    <t>SVK</t>
  </si>
  <si>
    <t>Slovenia</t>
  </si>
  <si>
    <t>SVN</t>
  </si>
  <si>
    <t>Solomon Islands</t>
  </si>
  <si>
    <t>SLB</t>
  </si>
  <si>
    <t>Somalia</t>
  </si>
  <si>
    <t>SOM</t>
  </si>
  <si>
    <t>South Africa</t>
  </si>
  <si>
    <t>ZAF</t>
  </si>
  <si>
    <t>South Korea (RoK)</t>
  </si>
  <si>
    <t>KOR</t>
  </si>
  <si>
    <t>Spain</t>
  </si>
  <si>
    <t>ESP</t>
  </si>
  <si>
    <t>Sri Lanka</t>
  </si>
  <si>
    <t>LKA</t>
  </si>
  <si>
    <t>Sudan</t>
  </si>
  <si>
    <t>SDN</t>
  </si>
  <si>
    <t>Sweden</t>
  </si>
  <si>
    <t>SWE</t>
  </si>
  <si>
    <t>Switzerland</t>
  </si>
  <si>
    <t>CHE</t>
  </si>
  <si>
    <t>Syria</t>
  </si>
  <si>
    <t>SYR</t>
  </si>
  <si>
    <t xml:space="preserve">Taiwan </t>
  </si>
  <si>
    <t>TWN</t>
  </si>
  <si>
    <t>Tajikistan</t>
  </si>
  <si>
    <t>TJK</t>
  </si>
  <si>
    <t>Tanzania</t>
  </si>
  <si>
    <t>TZA</t>
  </si>
  <si>
    <t>Thailand</t>
  </si>
  <si>
    <t>THA</t>
  </si>
  <si>
    <t>Timor-Leste</t>
  </si>
  <si>
    <t>TLS</t>
  </si>
  <si>
    <t>Togo</t>
  </si>
  <si>
    <t>TGO</t>
  </si>
  <si>
    <t>Tunisia</t>
  </si>
  <si>
    <t>TUN</t>
  </si>
  <si>
    <t>Türkiye</t>
  </si>
  <si>
    <t>TUR</t>
  </si>
  <si>
    <t>Turkmenistan</t>
  </si>
  <si>
    <t>TKM</t>
  </si>
  <si>
    <t>Uganda</t>
  </si>
  <si>
    <t>UGA</t>
  </si>
  <si>
    <t>Ukraine</t>
  </si>
  <si>
    <t>UKR</t>
  </si>
  <si>
    <t>United Arab Emirates</t>
  </si>
  <si>
    <t>ARE</t>
  </si>
  <si>
    <t>GBR</t>
  </si>
  <si>
    <t xml:space="preserve">United States of America </t>
  </si>
  <si>
    <t>USA</t>
  </si>
  <si>
    <t>Uzbekistan</t>
  </si>
  <si>
    <t>UZB</t>
  </si>
  <si>
    <t>Vanuatu</t>
  </si>
  <si>
    <t>VUT</t>
  </si>
  <si>
    <t>Viet Nam</t>
  </si>
  <si>
    <t>VNM</t>
  </si>
  <si>
    <t>Yemen</t>
  </si>
  <si>
    <t>YEM</t>
  </si>
  <si>
    <t>Zambia</t>
  </si>
  <si>
    <t>ZMB</t>
  </si>
  <si>
    <t>Zimbabwe</t>
  </si>
  <si>
    <t>ZWE</t>
  </si>
  <si>
    <t>Palestine (PLE)</t>
  </si>
  <si>
    <t>PLE</t>
  </si>
  <si>
    <t>Palestine</t>
  </si>
  <si>
    <t>Regional governance institutions</t>
  </si>
  <si>
    <t>Local governance institutions</t>
  </si>
  <si>
    <t>Lower-local governance institutions</t>
  </si>
  <si>
    <t>Urban local governance institutions</t>
  </si>
  <si>
    <t>Name(s) of researcher(s) completing IGP</t>
  </si>
  <si>
    <t>Name of peer reviewer(s) / country expert(s) (if any)</t>
  </si>
  <si>
    <t>LoGICA INTERGOVERNMENTAL PROFILE: NATURE OF SUBNATIONAL GOVERNANCE INSTITUTIONS</t>
  </si>
  <si>
    <t>LoGICA INTERGOVERNMENTAL PROFILE: STRUCTURE OF SUBNATIONAL GOVERNANCE INSTITUTIONS</t>
  </si>
  <si>
    <t>LoGICA INTERGOVERNMENTAL PROFILE: DE FACTO FUNCTIONS AND RESPONSIBILITIES OF SUBNATIONAL GOVERNANCE INSTITUTIONS</t>
  </si>
  <si>
    <t>Z4.10</t>
  </si>
  <si>
    <r>
      <t>Assignment of functions and responsibilities</t>
    </r>
    <r>
      <rPr>
        <sz val="11"/>
        <color theme="1"/>
        <rFont val="Calibri"/>
        <family val="2"/>
        <scheme val="minor"/>
      </rPr>
      <t xml:space="preserve"> - One paragraph (Optional)</t>
    </r>
  </si>
  <si>
    <t>Structure of Subnational Governance Institutions</t>
  </si>
  <si>
    <t>1</t>
  </si>
  <si>
    <t>2</t>
  </si>
  <si>
    <t>3</t>
  </si>
  <si>
    <t>4</t>
  </si>
  <si>
    <t>C.4</t>
  </si>
  <si>
    <t>C4.1</t>
  </si>
  <si>
    <t>C4.2</t>
  </si>
  <si>
    <t>C4.3</t>
  </si>
  <si>
    <t>C4.4</t>
  </si>
  <si>
    <t>Year  Enacted</t>
  </si>
  <si>
    <t>General public services (701); Public Order and Safety (703)</t>
  </si>
  <si>
    <t>XX</t>
  </si>
  <si>
    <t>Civil Administration</t>
  </si>
  <si>
    <t>Fire protection</t>
  </si>
  <si>
    <t xml:space="preserve">Agr. extension </t>
  </si>
  <si>
    <t>Public transit</t>
  </si>
  <si>
    <t>Waste management</t>
  </si>
  <si>
    <t>Building permits</t>
  </si>
  <si>
    <t>Water supply</t>
  </si>
  <si>
    <t>Street lighting</t>
  </si>
  <si>
    <t>Public health (outpatient)</t>
  </si>
  <si>
    <t>Recreation &amp; sports</t>
  </si>
  <si>
    <t>Primary education</t>
  </si>
  <si>
    <t xml:space="preserve">Land use planning &amp; zoning </t>
  </si>
  <si>
    <t>OR</t>
  </si>
  <si>
    <t>OL</t>
  </si>
  <si>
    <t>Other local-level institutions</t>
  </si>
  <si>
    <t>Other regional-level institutions</t>
  </si>
  <si>
    <t>Total</t>
  </si>
  <si>
    <t xml:space="preserve">Central </t>
  </si>
  <si>
    <t>Regional</t>
  </si>
  <si>
    <t>Local</t>
  </si>
  <si>
    <t>Main decentralization / subnational / intergovernmental legislation /policies</t>
  </si>
  <si>
    <t>2-Main Local</t>
  </si>
  <si>
    <t>3-Lower Local</t>
  </si>
  <si>
    <t>4-Urban</t>
  </si>
  <si>
    <t>1-Main Regional</t>
  </si>
  <si>
    <t>5-Other Regional</t>
  </si>
  <si>
    <t>6-Other Local</t>
  </si>
  <si>
    <t>L</t>
  </si>
  <si>
    <t>Functions of Subnational Governance Institutions</t>
  </si>
  <si>
    <t>main level/tier/type of regional governance institutions</t>
  </si>
  <si>
    <t>other level/tier/type of regional governance institutions</t>
  </si>
  <si>
    <t>other level/tier/type of local governance institutions</t>
  </si>
  <si>
    <t>main level/tier/type of local governance institutions</t>
  </si>
  <si>
    <t>level/tier/type of lower-level local governance institutions</t>
  </si>
  <si>
    <t>level/tier/type of urban local governance institutions</t>
  </si>
  <si>
    <t>5</t>
  </si>
  <si>
    <t>6</t>
  </si>
  <si>
    <r>
      <t>References and Resources -</t>
    </r>
    <r>
      <rPr>
        <sz val="11"/>
        <color theme="1"/>
        <rFont val="Calibri"/>
        <family val="2"/>
        <scheme val="minor"/>
      </rPr>
      <t xml:space="preserve"> List</t>
    </r>
  </si>
  <si>
    <t>G6.1</t>
  </si>
  <si>
    <t>G1</t>
  </si>
  <si>
    <t>G2</t>
  </si>
  <si>
    <t>G3</t>
  </si>
  <si>
    <t>G4</t>
  </si>
  <si>
    <t>G6</t>
  </si>
  <si>
    <t>Fiscal/budgetary characteristics, autonomy and authority</t>
  </si>
  <si>
    <t>Administrative characteristics, autonomy and authority</t>
  </si>
  <si>
    <t>Political characteristics, autonomy and authority</t>
  </si>
  <si>
    <t>Institutional characteristics, autonomy and authority</t>
  </si>
  <si>
    <t>United Kingdom</t>
  </si>
  <si>
    <t>United Kingdom (GBR)</t>
  </si>
  <si>
    <t>Nature of Subnational Governance Institutions: Overview</t>
  </si>
  <si>
    <t>hybrid local governance institutions, with features of both devolution and deconcentration.</t>
  </si>
  <si>
    <t>non-devolved subnational govenance institutions.</t>
  </si>
  <si>
    <t>devolved subnational governance institutions with extensive powers and function.</t>
  </si>
  <si>
    <t>devolved subnational governance institutions, albeit with limited powers and/or functions.</t>
  </si>
  <si>
    <t>not having a clear institutional nature.</t>
  </si>
  <si>
    <t>Subnational jurisdictions</t>
  </si>
  <si>
    <t>In order to meet the definition of a devolved subnational government, subnational governance institutions must have certain institutional, political, administrative and fiscal characteristics, and have sufficient autonomy and authority to be able to respond the needs and priorities of their constituents.</t>
  </si>
  <si>
    <t>OR = Other Regional</t>
  </si>
  <si>
    <t>OL = Other Local</t>
  </si>
  <si>
    <t>Note:</t>
  </si>
  <si>
    <t>Subnational Governance Level / Tier / Type</t>
  </si>
  <si>
    <t>G6.2</t>
  </si>
  <si>
    <t>G6.3</t>
  </si>
  <si>
    <t>[Insert Table. Structure and nature of subnational governance institutions]</t>
  </si>
  <si>
    <t>[Insert Table. Functions of subnational governance institutions]</t>
  </si>
  <si>
    <t xml:space="preserve">Constitutional, Legislative, and Policy Context for Subnational Governance </t>
  </si>
  <si>
    <t>Selected References</t>
  </si>
  <si>
    <t>G3.1</t>
  </si>
  <si>
    <t>Do subnational entities have, select, and authoritatively manage, their own staff?</t>
  </si>
  <si>
    <t>Do subnational entities have, and authoritatively manage, their own staff?</t>
  </si>
  <si>
    <r>
      <t>General Intergovernmental Context</t>
    </r>
    <r>
      <rPr>
        <sz val="11"/>
        <color theme="1"/>
        <rFont val="Calibri"/>
        <family val="2"/>
        <scheme val="minor"/>
      </rPr>
      <t xml:space="preserve"> - One paragraph</t>
    </r>
  </si>
  <si>
    <r>
      <t xml:space="preserve">Do subnational entities at this level/tier/type meet the preconditions of </t>
    </r>
    <r>
      <rPr>
        <i/>
        <sz val="11"/>
        <color theme="1"/>
        <rFont val="Calibri"/>
        <family val="2"/>
        <scheme val="minor"/>
      </rPr>
      <t>de facto</t>
    </r>
    <r>
      <rPr>
        <sz val="11"/>
        <color theme="1"/>
        <rFont val="Calibri"/>
        <family val="2"/>
        <scheme val="minor"/>
      </rPr>
      <t xml:space="preserve"> corporate bodies?</t>
    </r>
  </si>
  <si>
    <t xml:space="preserve">Are subnational institutions de jure and de facto corporate bodies with extensive (de jure/de facto) functions? </t>
  </si>
  <si>
    <t>Central Government</t>
  </si>
  <si>
    <t>Provinces</t>
  </si>
  <si>
    <t>LoGICA Intergovernmental Profile - Version 2024-05-02</t>
  </si>
  <si>
    <t xml:space="preserve">Estimate for 2025 made in 2021 (https://www.nis.gov.kh/nis/Census2019/Population%20Projection.pdf). Last census was in 2019. </t>
  </si>
  <si>
    <t>Districts and Municipalities</t>
  </si>
  <si>
    <t>Communes and Sangkat</t>
  </si>
  <si>
    <t>Includes Districts (Srok), Municipalities (Khong), as well as Sections (Khan) within Phnom Penh</t>
  </si>
  <si>
    <t xml:space="preserve">Law on Administrative Management of the Capital, Province, Municipality, District and Khan (Organic Law) </t>
  </si>
  <si>
    <t>Law on Provincial and Municipal Budgets and Assets Management</t>
  </si>
  <si>
    <t>Commune and Sangkat Law</t>
  </si>
  <si>
    <t>Subnational Finance Law</t>
  </si>
  <si>
    <t>Phnom Penh is a provincial-level autonomous municipality</t>
  </si>
  <si>
    <t xml:space="preserve">Voluntary Subnational Review Cambodia, National League of Local Councils (NLC), May 2023
</t>
  </si>
  <si>
    <t>Snapshot of Sustainable Development Goals at the Subnational Administration Level in Cambodia. Asian Development Bank, July 2024</t>
  </si>
  <si>
    <t>UN Women (2022) Local Government  Country Profile: Cambodia</t>
  </si>
  <si>
    <t>OECD/UCLG (2022) SNG-WOFI Country Profile: Cambodia</t>
  </si>
  <si>
    <t>Under the Law on Administrative Management of the Capital, Provinces, Municipalities, Districts, and Khans (the Organic Law), first-level administrative divisions—which include the 24 provinces and the capital city of Phnom Penh—function as autonomous sub-national public entities. In practice, however, they function as deconcentrated units of the central government.</t>
  </si>
  <si>
    <t>Under the Law on Administrative Management of the Capital, Provinces, Municipalities, Districts, and Khans (the Organic Law), second-level administrative divisions—which include districts and municipalities—function as autonomous sub-national public entities. In practice, however, they function as deconcentrated units of the central government.</t>
  </si>
  <si>
    <t>Under Article 2 of the Law on Commune/Sangkat Administrative Management, both Communes and Sangkats are legally recognized as independent legal entities. This grants them administrative and financial autonomy. In principle, they can independently own property, manage budgets, enter into contracts, and issue local bylaws to govern their territories.</t>
  </si>
  <si>
    <t xml:space="preserve">Every commune council is assigned a permanent clerk who is appointed by the Ministry of Interior. </t>
  </si>
  <si>
    <t>Higher-tier subnational entities, including the 24 provinces, the capital city (Phnom Penh), and smaller municipalities or districts have councils that are indirectly elected. Only the members of the directly elected Commune/Sangkat Councils have the right to vote in these council elections.</t>
  </si>
  <si>
    <t>Subnational governments operate in a system heavily dominated by the ruling Cambodian People's Party (CPP), which has established a de facto one-party state. Local governors and officials are appointed by or directly answer to the central executive, meaning actual political decision-making flows top-down.</t>
  </si>
  <si>
    <t>Governance at each level is defined by the Organic Law on Sub-National Administrations, which utilizes both Councils (the legislative/deliberative body) and Boards of Governors (the executive body).</t>
  </si>
  <si>
    <t>Yes, communes (or sangkats in urban areas) in Cambodia are independent legal entities and manage their own specific budgets.</t>
  </si>
  <si>
    <t>Yes, municipalities and districts in Cambodia technically operate as autonomous sub-national administrations and have their own distinct budgets. While they manage their own financial resources, their budgets operate within the broader national financial framework. In practice,  municipalities and districts receive funds and transfers through provincial budgets.</t>
  </si>
  <si>
    <t>Yes, provinces in Cambodia have their own sub-national budgets, though they operate under a highly centralized national fiscal system. Provincial administrations—along with the capital city of Phnom Penh—receive and manage their own designated funds, but their revenue-raising power is limited, and they largely depend on allocations, grants, and tax distributions from the central government.</t>
  </si>
  <si>
    <t>Also: National Program for Sub-National Democratic Development (2021)</t>
  </si>
  <si>
    <t>Kimchoeun Pak (2023)</t>
  </si>
  <si>
    <t>Jamie Boex and Nick Travis</t>
  </si>
  <si>
    <t xml:space="preserve">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 </t>
  </si>
  <si>
    <t>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The executive leadership of Cambodia's 24 provinces and the capital city is vested in their Board of Governors (known at the provincial level as the Khaet), which is appointed by the central government via the Ministry of Interior.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t>
  </si>
  <si>
    <t>Cambodia Intergovernmental Fiscal Architecture Study, World Bank, 2021.</t>
  </si>
  <si>
    <t>Higher tiers of subnational administration (provinces and districts) have historically functioned as strictly or largely deconcentrated entities (extensions of the central ministries). In contrast, communes (khum in rural areas or sangkat in urban zones) are primarily decentralized entities rather than deconcentrated ones. They have their own legal status, corporate powers to manage local development, and limited autonomous authority to raise revenue and adopt annual budgets. As directly elected local bodies, communes have greater de facto decision-making autonomy compared to provincial and district institutions.</t>
  </si>
  <si>
    <t>Under the 2008 Organic Law, districts are recognized as legal corporate entities with their own indirectly-elected councils (voted in by commune councilors). In practice, however, districts (srok in rural areas or khan in urban centers) act as both deconcentrated arms of the central government and as emerging decentralized administrative entities. District offices (e.g., for health, education, and land management) are, through their respective provincial offices, funded and answerable directly to the central government in Phnom Penh, rather than part of an integrated district corporate entity.  Since 2012, districts have had a degree of discretion through their District/Municipal Fund allocations. On net, however, it is difficult to argue that district and municipalities have autonomous and authoritative decision-making power.</t>
  </si>
  <si>
    <t>Numbers of jurisidictions for 2025: https://data.mef.gov.kh/datasets/pd_66a8603900604c000123e146</t>
  </si>
  <si>
    <t>Cambodia is a unitary parliamentary constitutional monarchy, with the ruling Cambodian People's Party (CPP) dominating the political landscape as a de facto one-party state. Cambodia has pursued a gradual process of decentralization and deconcentration since the early 2000s. Although the Constitution recognizes multiple levels of subnational administration, the country's governance system remains characterized by a strong central state and extensive deconcentrated administration through provincial and sectoral structures. Decentralization reforms began with the establishment of directly elected commune and sangkat councils in 2002. Cambodia’s 2008 Organic Law (formally known as the Law on Administrative Management of the Capital, Provinces, Municipalities, Districts, and Khans) is the foundational legal framework for the country's Decentralization and Deconcentration (D&amp;D) reforms, restructuring Cambodia’s subnational governance by introducing indirectly elected councils and unified administrations at the provincial and district levels. Successive National Programs for Sub-National Democratic Development have sought to strengthen local accountability, improve service delivery, and increase citizen participation, while maintaining the state's unitary character. As a result, Cambodia's intergovernmental system combines a powerful deconcentrated administrative apparatus with elements of democratic local governance.</t>
  </si>
  <si>
    <t xml:space="preserve">Cambodia's subnational governance system consists of three territorial-administrative tiers below the national government. At the upper tier are 24 provinces (khaet) and the capital city of Phnom Penh, which enjoys provincial status. Below the provincial level are (rural) districts (srok), municipalities (krong), and urban districts within Phnom Penh (khans). At the lower local tier are communes (khum) in rural areas and sangkats in urban areas. Together, Cambodia has more than 1,600 commune and sangkat jurisdictions, with directly elected Commune Chiefs and local councils. While the formal governance structure appears hierarchical, the practical organization of public administration is more complex, with deconcentrated provincial departments of central ministries operating alongside centrally appointed subnational executives and indirectly elected provincial and district councils. Provincial administrations serve as the principal territorial coordinating level for central government policies and public services, while district and municipal administrations are gradually assuming expanded responsibilities under ongoing decentralization reforms. </t>
  </si>
  <si>
    <t>Subnational governance institutions in Cambodia have a mixed character, reflecting both local self-government and state administration functions. 
Although the Organic Law formally recognizes provincial and district-level administrations as autonomous subnational institutions, in practice, these entities remain closely integrated with the central administrative hierarchy and rely heavily on central government funding, personnel, and policy direction. Provincial, municipal, district, and khan councils are indirectly elected by lower-level councilors; these councils function primarily as representative bodies overseeing executive administrations headed by governors appointed by the central government. Consequently, Cambodia's provincial and district administrations are best understood as non-devolved (deconcentrated) administrative institutions that combine extensive deconcentrated administrative authority with some elements of local political representation. 
Closest to the people, commune and sangkat councils are directly elected by local residents and represent the most established form of local democratic governance in the country. While communes and sangkats exhibit somewhat greater decision-making autonomy in local affairs compared to higher-level administrative tiers, they possess more limited administrative and service delivery capacities.</t>
  </si>
  <si>
    <t>The assignment of public functions in Cambodia remains highly centralized despite ongoing functional transfers to subnational administrations. 
Most core public services—including education, health care, agriculture, social protection, and major infrastructure—continue to be delivered primarily through provincial and district offices of central ministries. Provincial administrations play an important coordinating role and are responsible for local planning, administration, regulatory functions, and selected development activities. District, municipality, and khan administrations have gradually received additional responsibilities, including certain administrative services, local infrastructure management, environmental functions, and citizen-facing services through One Window Service Offices and related reforms. Commune and sangkat administrations focus primarily on local development planning, small-scale infrastructure, community services, civil registration support, and citizen engagement. 
While successive decentralization programs have expanded the role of subnational administrations, the transfer of functions, personnel, and financing has proceeded incrementally, leaving Cambodia's public service delivery system predominantly deconcentrated in practice, with local governance institutions playing a complementary rather than leading role in most major service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</si>
</sst>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quot;£&quot;#,##0;\-&quot;£&quot;#,##0"/>
    <numFmt numFmtId="166" formatCode="_-* #,##0.00_-;\-* #,##0.00_-;_-* &quot;-&quot;??_-;_-@_-"/>
    <numFmt numFmtId="167" formatCode="_-* #,##0_-;\-* #,##0_-;_-* &quot;-&quot;??_-;_-@_-"/>
    <numFmt numFmtId="168" formatCode="_(* #,##0.00_);_(* \(#,##0.00\);_(* \-??_);_(@_)"/>
    <numFmt numFmtId="169" formatCode="_([$€-2]* #,##0.00_);_([$€-2]* \(#,##0.00\);_([$€-2]* &quot;-&quot;??_)"/>
    <numFmt numFmtId="170" formatCode="[$-409]d/mmm/yy;@"/>
  </numFmts>
  <fonts count="60">
    <font>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2"/>
      <color theme="1"/>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CG Omega"/>
    </font>
    <font>
      <sz val="12"/>
      <color indexed="8"/>
      <name val="Calibri"/>
      <family val="2"/>
    </font>
    <font>
      <sz val="10"/>
      <name val="Verdana"/>
      <family val="2"/>
    </font>
    <font>
      <b/>
      <sz val="18"/>
      <color theme="3"/>
      <name val="Cambria"/>
      <family val="2"/>
    </font>
    <font>
      <sz val="10"/>
      <name val="Arial"/>
      <family val="2"/>
    </font>
    <font>
      <b/>
      <sz val="18"/>
      <color indexed="56"/>
      <name val="Cambria"/>
      <family val="1"/>
    </font>
    <font>
      <u/>
      <sz val="18.7"/>
      <color theme="10"/>
      <name val="Calibri"/>
      <family val="2"/>
    </font>
    <font>
      <u/>
      <sz val="10"/>
      <color theme="10"/>
      <name val="Arial"/>
      <family val="2"/>
    </font>
    <font>
      <sz val="11"/>
      <color rgb="FF000000"/>
      <name val="Calibri"/>
      <family val="2"/>
      <charset val="1"/>
    </font>
    <font>
      <b/>
      <i/>
      <sz val="11"/>
      <color theme="1"/>
      <name val="Calibri"/>
      <family val="2"/>
      <scheme val="minor"/>
    </font>
    <font>
      <b/>
      <sz val="9"/>
      <color rgb="FFFFFFFF"/>
      <name val="Calibri"/>
      <family val="2"/>
      <scheme val="minor"/>
    </font>
    <font>
      <i/>
      <sz val="11"/>
      <color theme="1"/>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
      <b/>
      <sz val="9"/>
      <color rgb="FF000000"/>
      <name val="Calibri"/>
      <family val="2"/>
      <scheme val="minor"/>
    </font>
    <font>
      <i/>
      <sz val="10"/>
      <color theme="0" tint="-0.34998626667073579"/>
      <name val="Calibri"/>
      <family val="2"/>
      <scheme val="minor"/>
    </font>
    <font>
      <sz val="11"/>
      <color theme="1" tint="0.249977111117893"/>
      <name val="Calibri"/>
      <family val="2"/>
      <scheme val="minor"/>
    </font>
    <font>
      <sz val="11"/>
      <name val="Calibri"/>
      <family val="2"/>
      <scheme val="minor"/>
    </font>
  </fonts>
  <fills count="8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13">
    <xf numFmtId="0" fontId="0" fillId="0" borderId="0"/>
    <xf numFmtId="0" fontId="6"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0" borderId="13"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43" fontId="23" fillId="0" borderId="0" applyFont="0" applyFill="0" applyBorder="0" applyAlignment="0" applyProtection="0"/>
    <xf numFmtId="0" fontId="6" fillId="0" borderId="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4" fillId="53" borderId="14" applyNumberFormat="0" applyAlignment="0" applyProtection="0"/>
    <xf numFmtId="0" fontId="34" fillId="53" borderId="14" applyNumberFormat="0" applyAlignment="0" applyProtection="0"/>
    <xf numFmtId="0" fontId="34" fillId="53" borderId="14" applyNumberFormat="0" applyAlignment="0" applyProtection="0"/>
    <xf numFmtId="0" fontId="36" fillId="54" borderId="15" applyNumberFormat="0" applyAlignment="0" applyProtection="0"/>
    <xf numFmtId="0" fontId="36" fillId="54" borderId="15" applyNumberFormat="0" applyAlignment="0" applyProtection="0"/>
    <xf numFmtId="0" fontId="36" fillId="54" borderId="15" applyNumberFormat="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168" fontId="6" fillId="0" borderId="0" applyFill="0" applyBorder="0" applyAlignment="0" applyProtection="0"/>
    <xf numFmtId="166" fontId="6" fillId="0" borderId="0" applyFont="0" applyFill="0" applyAlignment="0" applyProtection="0"/>
    <xf numFmtId="168" fontId="6" fillId="0" borderId="0" applyFill="0" applyBorder="0" applyAlignment="0" applyProtection="0"/>
    <xf numFmtId="43" fontId="6" fillId="0" borderId="0" applyFont="0" applyFill="0" applyBorder="0" applyAlignment="0" applyProtection="0"/>
    <xf numFmtId="0" fontId="6" fillId="0" borderId="0" applyFont="0" applyFill="0" applyAlignment="0" applyProtection="0"/>
    <xf numFmtId="0" fontId="6" fillId="0" borderId="0" applyFont="0" applyFill="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43" fontId="6"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69" fontId="4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2" fillId="40" borderId="14" applyNumberFormat="0" applyAlignment="0" applyProtection="0"/>
    <xf numFmtId="0" fontId="32" fillId="40"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24" fillId="0" borderId="0"/>
    <xf numFmtId="0" fontId="24"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6" fillId="0" borderId="0"/>
    <xf numFmtId="0" fontId="24"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6" fillId="0" borderId="0"/>
    <xf numFmtId="0" fontId="23" fillId="0" borderId="0"/>
    <xf numFmtId="0" fontId="6" fillId="0" borderId="0"/>
    <xf numFmtId="0" fontId="7" fillId="0" borderId="0"/>
    <xf numFmtId="0" fontId="2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33" fillId="53" borderId="21" applyNumberFormat="0" applyAlignment="0" applyProtection="0"/>
    <xf numFmtId="0" fontId="33" fillId="53" borderId="21" applyNumberFormat="0" applyAlignment="0" applyProtection="0"/>
    <xf numFmtId="0" fontId="33" fillId="53" borderId="21"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4" fillId="0" borderId="0" applyNumberFormat="0" applyFill="0" applyBorder="0" applyAlignment="0" applyProtection="0"/>
    <xf numFmtId="0" fontId="23" fillId="10" borderId="12" applyNumberFormat="0" applyFont="0" applyAlignment="0" applyProtection="0"/>
    <xf numFmtId="0" fontId="22" fillId="48" borderId="0" applyNumberFormat="0" applyBorder="0" applyAlignment="0" applyProtection="0"/>
    <xf numFmtId="0" fontId="22" fillId="46" borderId="0" applyNumberFormat="0" applyBorder="0" applyAlignment="0" applyProtection="0"/>
    <xf numFmtId="0" fontId="22" fillId="43"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37" borderId="0" applyNumberFormat="0" applyBorder="0" applyAlignment="0" applyProtection="0"/>
    <xf numFmtId="0" fontId="7" fillId="36" borderId="0" applyNumberFormat="0" applyBorder="0" applyAlignment="0" applyProtection="0"/>
    <xf numFmtId="0" fontId="7" fillId="35" borderId="0" applyNumberFormat="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xf numFmtId="0" fontId="45" fillId="0" borderId="0"/>
    <xf numFmtId="43" fontId="45" fillId="0" borderId="0" applyFont="0" applyFill="0" applyBorder="0" applyAlignment="0" applyProtection="0"/>
    <xf numFmtId="43" fontId="23" fillId="0" borderId="0" applyFont="0" applyFill="0" applyBorder="0" applyAlignment="0" applyProtection="0"/>
    <xf numFmtId="0" fontId="45" fillId="0" borderId="0"/>
    <xf numFmtId="43" fontId="45" fillId="0" borderId="0" applyFont="0" applyFill="0" applyBorder="0" applyAlignment="0" applyProtection="0"/>
    <xf numFmtId="43" fontId="7"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0" fontId="7" fillId="0" borderId="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4" fillId="75"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6" fillId="76"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43" fontId="7"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8" fontId="6" fillId="0" borderId="0" applyFill="0" applyBorder="0" applyAlignment="0" applyProtection="0"/>
    <xf numFmtId="43" fontId="6" fillId="0" borderId="0" applyFont="0" applyFill="0" applyBorder="0" applyAlignment="0" applyProtection="0"/>
    <xf numFmtId="166" fontId="6" fillId="0" borderId="0" applyFon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2" fillId="62"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77"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6" fillId="0" borderId="0"/>
    <xf numFmtId="0" fontId="24" fillId="0" borderId="0"/>
    <xf numFmtId="0" fontId="6" fillId="0" borderId="0"/>
    <xf numFmtId="0" fontId="24" fillId="0" borderId="0"/>
    <xf numFmtId="0" fontId="6" fillId="0" borderId="0"/>
    <xf numFmtId="0" fontId="6" fillId="0" borderId="0"/>
    <xf numFmtId="0" fontId="45" fillId="0" borderId="0"/>
    <xf numFmtId="0" fontId="6" fillId="0" borderId="0"/>
    <xf numFmtId="0" fontId="45" fillId="0" borderId="0"/>
    <xf numFmtId="0" fontId="6" fillId="0" borderId="0"/>
    <xf numFmtId="0" fontId="6" fillId="0" borderId="0"/>
    <xf numFmtId="0" fontId="6" fillId="0" borderId="0"/>
    <xf numFmtId="0" fontId="6" fillId="0" borderId="0"/>
    <xf numFmtId="0" fontId="6"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23" fillId="0" borderId="0"/>
    <xf numFmtId="0" fontId="23"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24" fillId="0" borderId="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33" fillId="75"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7" fillId="0" borderId="0" applyFont="0" applyFill="0" applyBorder="0" applyAlignment="0" applyProtection="0"/>
  </cellStyleXfs>
  <cellXfs count="262">
    <xf numFmtId="0" fontId="0" fillId="0" borderId="0" xfId="0"/>
    <xf numFmtId="0" fontId="4" fillId="0" borderId="0" xfId="0" applyFont="1"/>
    <xf numFmtId="0" fontId="0" fillId="3" borderId="0" xfId="0" applyFill="1"/>
    <xf numFmtId="0" fontId="0" fillId="0" borderId="4" xfId="0" applyBorder="1"/>
    <xf numFmtId="0" fontId="0" fillId="0" borderId="0" xfId="0" applyAlignment="1">
      <alignment horizontal="center"/>
    </xf>
    <xf numFmtId="0" fontId="4" fillId="0" borderId="0" xfId="0" applyFont="1" applyAlignment="1">
      <alignment horizontal="center"/>
    </xf>
    <xf numFmtId="0" fontId="0" fillId="0" borderId="24" xfId="0" applyBorder="1"/>
    <xf numFmtId="0" fontId="0" fillId="0" borderId="23" xfId="0" applyBorder="1"/>
    <xf numFmtId="0" fontId="1" fillId="79" borderId="1" xfId="0" applyFont="1" applyFill="1" applyBorder="1" applyAlignment="1">
      <alignment wrapText="1"/>
    </xf>
    <xf numFmtId="0" fontId="51" fillId="79" borderId="2" xfId="0" applyFont="1" applyFill="1" applyBorder="1" applyAlignment="1">
      <alignment horizontal="center" textRotation="90" wrapText="1"/>
    </xf>
    <xf numFmtId="0" fontId="0" fillId="0" borderId="23" xfId="0" applyBorder="1" applyAlignment="1">
      <alignment horizontal="center"/>
    </xf>
    <xf numFmtId="0" fontId="19" fillId="79" borderId="31" xfId="0" applyFont="1" applyFill="1" applyBorder="1" applyAlignment="1">
      <alignment horizontal="center" wrapText="1"/>
    </xf>
    <xf numFmtId="0" fontId="0" fillId="0" borderId="35" xfId="0" applyBorder="1" applyAlignment="1">
      <alignment vertical="center"/>
    </xf>
    <xf numFmtId="0" fontId="0" fillId="0" borderId="37" xfId="0" applyBorder="1" applyAlignment="1">
      <alignment vertical="center"/>
    </xf>
    <xf numFmtId="0" fontId="50" fillId="3" borderId="33" xfId="0" applyFont="1" applyFill="1" applyBorder="1" applyAlignment="1">
      <alignment vertical="center"/>
    </xf>
    <xf numFmtId="0" fontId="0" fillId="3" borderId="38" xfId="0" applyFill="1" applyBorder="1"/>
    <xf numFmtId="0" fontId="0" fillId="2" borderId="39" xfId="0" applyFill="1" applyBorder="1" applyProtection="1">
      <protection locked="0"/>
    </xf>
    <xf numFmtId="0" fontId="0" fillId="2" borderId="40" xfId="0" applyFill="1" applyBorder="1" applyProtection="1">
      <protection locked="0"/>
    </xf>
    <xf numFmtId="0" fontId="0" fillId="2" borderId="38" xfId="0" applyFill="1" applyBorder="1" applyProtection="1">
      <protection locked="0"/>
    </xf>
    <xf numFmtId="0" fontId="0" fillId="0" borderId="35" xfId="0" applyBorder="1" applyAlignment="1">
      <alignment horizontal="center"/>
    </xf>
    <xf numFmtId="0" fontId="0" fillId="0" borderId="37" xfId="0" applyBorder="1" applyAlignment="1">
      <alignment horizontal="center"/>
    </xf>
    <xf numFmtId="0" fontId="5" fillId="3" borderId="0" xfId="0" applyFont="1" applyFill="1"/>
    <xf numFmtId="0" fontId="0" fillId="3" borderId="23" xfId="0" applyFill="1" applyBorder="1"/>
    <xf numFmtId="0" fontId="0" fillId="3" borderId="4" xfId="0" applyFill="1" applyBorder="1"/>
    <xf numFmtId="0" fontId="3" fillId="2" borderId="24" xfId="0" applyFont="1" applyFill="1" applyBorder="1" applyProtection="1">
      <protection locked="0"/>
    </xf>
    <xf numFmtId="0" fontId="3" fillId="2" borderId="36" xfId="0" applyFont="1" applyFill="1" applyBorder="1" applyProtection="1">
      <protection locked="0"/>
    </xf>
    <xf numFmtId="0" fontId="3" fillId="2" borderId="31" xfId="0" applyFont="1" applyFill="1" applyBorder="1" applyProtection="1">
      <protection locked="0"/>
    </xf>
    <xf numFmtId="0" fontId="3" fillId="2" borderId="32" xfId="0" applyFont="1" applyFill="1" applyBorder="1" applyProtection="1">
      <protection locked="0"/>
    </xf>
    <xf numFmtId="0" fontId="0" fillId="0" borderId="31" xfId="0" applyBorder="1"/>
    <xf numFmtId="0" fontId="0" fillId="3" borderId="0" xfId="0" applyFill="1" applyAlignment="1">
      <alignment horizontal="left"/>
    </xf>
    <xf numFmtId="0" fontId="0" fillId="0" borderId="0" xfId="0" applyAlignment="1">
      <alignment horizontal="left"/>
    </xf>
    <xf numFmtId="0" fontId="4" fillId="0" borderId="33" xfId="0" applyFont="1" applyBorder="1" applyAlignment="1">
      <alignment horizontal="center"/>
    </xf>
    <xf numFmtId="0" fontId="1" fillId="0" borderId="0" xfId="0" applyFont="1" applyAlignment="1">
      <alignment horizontal="center" wrapText="1"/>
    </xf>
    <xf numFmtId="0" fontId="2"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8" xfId="0" applyFont="1" applyBorder="1" applyAlignment="1">
      <alignment horizontal="left" vertical="center" wrapText="1"/>
    </xf>
    <xf numFmtId="0" fontId="3" fillId="0" borderId="34" xfId="0" applyFont="1" applyBorder="1" applyAlignment="1">
      <alignment horizontal="left" vertical="center" wrapText="1"/>
    </xf>
    <xf numFmtId="0" fontId="3" fillId="0" borderId="28" xfId="0" applyFont="1" applyBorder="1"/>
    <xf numFmtId="0" fontId="3" fillId="0" borderId="34" xfId="0" applyFont="1" applyBorder="1"/>
    <xf numFmtId="0" fontId="50" fillId="3" borderId="35" xfId="0" applyFont="1" applyFill="1" applyBorder="1" applyAlignment="1">
      <alignment vertical="center"/>
    </xf>
    <xf numFmtId="0" fontId="0" fillId="3" borderId="39" xfId="0" applyFill="1" applyBorder="1"/>
    <xf numFmtId="0" fontId="50" fillId="3" borderId="34" xfId="0" applyFont="1" applyFill="1" applyBorder="1" applyAlignment="1">
      <alignment vertical="center"/>
    </xf>
    <xf numFmtId="0" fontId="0" fillId="0" borderId="36" xfId="0" applyBorder="1" applyAlignment="1">
      <alignment vertical="center"/>
    </xf>
    <xf numFmtId="0" fontId="50" fillId="3" borderId="36" xfId="0" applyFont="1" applyFill="1" applyBorder="1" applyAlignment="1">
      <alignment vertical="center"/>
    </xf>
    <xf numFmtId="0" fontId="0" fillId="0" borderId="32" xfId="0" applyBorder="1" applyAlignment="1">
      <alignment vertical="center"/>
    </xf>
    <xf numFmtId="0" fontId="4" fillId="0" borderId="28" xfId="0" applyFont="1" applyBorder="1" applyAlignment="1">
      <alignment vertical="center" wrapText="1"/>
    </xf>
    <xf numFmtId="0" fontId="0" fillId="0" borderId="24" xfId="0" applyBorder="1" applyAlignment="1">
      <alignment vertical="center" wrapText="1"/>
    </xf>
    <xf numFmtId="0" fontId="0" fillId="0" borderId="31" xfId="0" applyBorder="1" applyAlignment="1">
      <alignment vertical="center" wrapText="1"/>
    </xf>
    <xf numFmtId="0" fontId="2" fillId="0" borderId="34" xfId="0" applyFont="1" applyBorder="1" applyAlignment="1">
      <alignment vertical="center" wrapText="1"/>
    </xf>
    <xf numFmtId="0" fontId="0" fillId="0" borderId="0" xfId="0" applyAlignment="1">
      <alignment vertical="center" wrapText="1"/>
    </xf>
    <xf numFmtId="0" fontId="0" fillId="0" borderId="0" xfId="0" applyProtection="1">
      <protection locked="0"/>
    </xf>
    <xf numFmtId="0" fontId="0" fillId="0" borderId="24" xfId="0" applyBorder="1" applyAlignment="1">
      <alignment vertical="center"/>
    </xf>
    <xf numFmtId="0" fontId="0" fillId="0" borderId="31" xfId="0" applyBorder="1" applyAlignment="1">
      <alignment vertical="center"/>
    </xf>
    <xf numFmtId="0" fontId="0" fillId="2" borderId="44" xfId="0" applyFill="1" applyBorder="1" applyProtection="1">
      <protection locked="0"/>
    </xf>
    <xf numFmtId="0" fontId="0" fillId="0" borderId="0" xfId="0" applyAlignment="1">
      <alignment horizontal="left" wrapText="1"/>
    </xf>
    <xf numFmtId="0" fontId="0" fillId="0" borderId="35" xfId="0" applyBorder="1" applyAlignment="1">
      <alignment horizontal="center" vertical="center"/>
    </xf>
    <xf numFmtId="0" fontId="0" fillId="0" borderId="37" xfId="0" applyBorder="1" applyAlignment="1">
      <alignment horizontal="center" vertical="center"/>
    </xf>
    <xf numFmtId="0" fontId="53" fillId="0" borderId="0" xfId="0" applyFont="1"/>
    <xf numFmtId="0" fontId="54" fillId="0" borderId="0" xfId="0" applyFont="1"/>
    <xf numFmtId="0" fontId="53" fillId="0" borderId="4" xfId="0" applyFont="1" applyBorder="1"/>
    <xf numFmtId="0" fontId="55" fillId="0" borderId="0" xfId="0" applyFont="1"/>
    <xf numFmtId="0" fontId="55" fillId="0" borderId="4" xfId="0" applyFont="1" applyBorder="1"/>
    <xf numFmtId="0" fontId="56" fillId="0" borderId="0" xfId="0" applyFont="1"/>
    <xf numFmtId="0" fontId="54" fillId="0" borderId="4" xfId="0" applyFont="1" applyBorder="1"/>
    <xf numFmtId="0" fontId="53" fillId="0" borderId="0" xfId="0" applyFont="1" applyAlignment="1">
      <alignment horizontal="left"/>
    </xf>
    <xf numFmtId="0" fontId="53" fillId="0" borderId="4" xfId="0" applyFont="1" applyBorder="1" applyAlignment="1">
      <alignment horizontal="left"/>
    </xf>
    <xf numFmtId="0" fontId="55" fillId="0" borderId="4" xfId="0" applyFont="1" applyBorder="1" applyAlignment="1">
      <alignment horizontal="left"/>
    </xf>
    <xf numFmtId="0" fontId="54" fillId="0" borderId="0" xfId="0" applyFont="1" applyAlignment="1">
      <alignment horizontal="left"/>
    </xf>
    <xf numFmtId="0" fontId="54" fillId="0" borderId="4" xfId="0" applyFont="1" applyBorder="1" applyAlignment="1">
      <alignment horizontal="left"/>
    </xf>
    <xf numFmtId="0" fontId="55" fillId="0" borderId="4"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4" fillId="0" borderId="0" xfId="0" applyFont="1" applyAlignment="1">
      <alignment horizontal="center"/>
    </xf>
    <xf numFmtId="0" fontId="54" fillId="0" borderId="4" xfId="0" applyFont="1" applyBorder="1" applyAlignment="1">
      <alignment horizontal="center"/>
    </xf>
    <xf numFmtId="3" fontId="54" fillId="0" borderId="0" xfId="0" applyNumberFormat="1" applyFont="1"/>
    <xf numFmtId="3" fontId="53" fillId="0" borderId="0" xfId="0" applyNumberFormat="1" applyFont="1" applyAlignment="1">
      <alignment horizontal="left"/>
    </xf>
    <xf numFmtId="3" fontId="53" fillId="0" borderId="0" xfId="0" applyNumberFormat="1" applyFont="1"/>
    <xf numFmtId="3" fontId="53" fillId="0" borderId="4" xfId="0" applyNumberFormat="1" applyFont="1" applyBorder="1" applyAlignment="1">
      <alignment horizontal="left"/>
    </xf>
    <xf numFmtId="3" fontId="53" fillId="0" borderId="4" xfId="0" applyNumberFormat="1" applyFont="1" applyBorder="1"/>
    <xf numFmtId="3" fontId="55" fillId="0" borderId="4" xfId="0" applyNumberFormat="1" applyFont="1" applyBorder="1" applyAlignment="1">
      <alignment horizontal="center"/>
    </xf>
    <xf numFmtId="3" fontId="54" fillId="0" borderId="4" xfId="0" applyNumberFormat="1" applyFont="1" applyBorder="1"/>
    <xf numFmtId="3" fontId="54" fillId="0" borderId="0" xfId="0" applyNumberFormat="1" applyFont="1" applyAlignment="1">
      <alignment horizontal="left"/>
    </xf>
    <xf numFmtId="0" fontId="4" fillId="0" borderId="23" xfId="0" applyFont="1" applyBorder="1" applyAlignment="1">
      <alignment horizontal="center"/>
    </xf>
    <xf numFmtId="0" fontId="4" fillId="0" borderId="23" xfId="0" applyFont="1" applyBorder="1"/>
    <xf numFmtId="0" fontId="0" fillId="0" borderId="33" xfId="0"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79" borderId="42" xfId="0" applyFont="1" applyFill="1" applyBorder="1" applyAlignment="1">
      <alignment horizontal="center" wrapText="1"/>
    </xf>
    <xf numFmtId="0" fontId="0" fillId="82" borderId="28" xfId="0" applyFill="1" applyBorder="1" applyAlignment="1" applyProtection="1">
      <alignment vertical="center" wrapText="1"/>
      <protection locked="0"/>
    </xf>
    <xf numFmtId="0" fontId="0" fillId="82" borderId="24" xfId="0" applyFill="1" applyBorder="1" applyAlignment="1" applyProtection="1">
      <alignment vertical="center" wrapText="1"/>
      <protection locked="0"/>
    </xf>
    <xf numFmtId="0" fontId="0" fillId="82" borderId="31" xfId="0" applyFill="1" applyBorder="1" applyAlignment="1" applyProtection="1">
      <alignment vertical="center" wrapText="1"/>
      <protection locked="0"/>
    </xf>
    <xf numFmtId="0" fontId="0" fillId="82" borderId="24" xfId="0" applyFill="1" applyBorder="1" applyAlignment="1" applyProtection="1">
      <alignment horizontal="center" vertical="center" wrapText="1"/>
      <protection locked="0"/>
    </xf>
    <xf numFmtId="0" fontId="0" fillId="82" borderId="24" xfId="0" applyFill="1" applyBorder="1" applyAlignment="1" applyProtection="1">
      <alignment horizontal="center"/>
      <protection locked="0"/>
    </xf>
    <xf numFmtId="0" fontId="0" fillId="82" borderId="31" xfId="0" applyFill="1" applyBorder="1" applyAlignment="1" applyProtection="1">
      <alignment horizontal="center" vertical="center" wrapText="1"/>
      <protection locked="0"/>
    </xf>
    <xf numFmtId="0" fontId="0" fillId="82" borderId="31" xfId="0" applyFill="1" applyBorder="1" applyAlignment="1" applyProtection="1">
      <alignment horizontal="center"/>
      <protection locked="0"/>
    </xf>
    <xf numFmtId="0" fontId="0" fillId="82" borderId="38" xfId="0" applyFill="1" applyBorder="1" applyProtection="1">
      <protection locked="0"/>
    </xf>
    <xf numFmtId="0" fontId="0" fillId="82" borderId="39" xfId="0" applyFill="1" applyBorder="1" applyProtection="1">
      <protection locked="0"/>
    </xf>
    <xf numFmtId="0" fontId="0" fillId="82" borderId="40" xfId="0" applyFill="1" applyBorder="1" applyProtection="1">
      <protection locked="0"/>
    </xf>
    <xf numFmtId="0" fontId="0" fillId="0" borderId="0" xfId="0" applyAlignment="1">
      <alignment horizontal="right"/>
    </xf>
    <xf numFmtId="164" fontId="0" fillId="82" borderId="36" xfId="1412" applyNumberFormat="1" applyFont="1" applyFill="1" applyBorder="1" applyAlignment="1" applyProtection="1">
      <alignment horizontal="center" vertical="center" wrapText="1"/>
      <protection locked="0"/>
    </xf>
    <xf numFmtId="164" fontId="0" fillId="82" borderId="32" xfId="1412" applyNumberFormat="1" applyFont="1" applyFill="1" applyBorder="1" applyAlignment="1" applyProtection="1">
      <alignment horizontal="center" vertical="center" wrapText="1"/>
      <protection locked="0"/>
    </xf>
    <xf numFmtId="164" fontId="0" fillId="0" borderId="28" xfId="1412" applyNumberFormat="1" applyFont="1" applyFill="1" applyBorder="1" applyAlignment="1">
      <alignment horizontal="right" vertical="center" wrapText="1"/>
    </xf>
    <xf numFmtId="164" fontId="0" fillId="0" borderId="34" xfId="1412" applyNumberFormat="1" applyFont="1" applyBorder="1" applyAlignment="1">
      <alignment vertical="center" wrapText="1"/>
    </xf>
    <xf numFmtId="164" fontId="0" fillId="82" borderId="24" xfId="1412" applyNumberFormat="1" applyFont="1" applyFill="1" applyBorder="1" applyAlignment="1" applyProtection="1">
      <alignment horizontal="right" vertical="center" wrapText="1"/>
      <protection locked="0"/>
    </xf>
    <xf numFmtId="164" fontId="0" fillId="82" borderId="31" xfId="1412" applyNumberFormat="1" applyFont="1" applyFill="1" applyBorder="1" applyAlignment="1" applyProtection="1">
      <alignment horizontal="right" vertical="center" wrapText="1"/>
      <protection locked="0"/>
    </xf>
    <xf numFmtId="0" fontId="3" fillId="82" borderId="24" xfId="0" applyFont="1" applyFill="1" applyBorder="1" applyProtection="1">
      <protection locked="0"/>
    </xf>
    <xf numFmtId="0" fontId="3" fillId="82" borderId="36" xfId="0" applyFont="1" applyFill="1" applyBorder="1" applyProtection="1">
      <protection locked="0"/>
    </xf>
    <xf numFmtId="0" fontId="3" fillId="82" borderId="31" xfId="0" applyFont="1" applyFill="1" applyBorder="1" applyProtection="1">
      <protection locked="0"/>
    </xf>
    <xf numFmtId="0" fontId="3" fillId="82" borderId="32" xfId="0" applyFont="1" applyFill="1" applyBorder="1" applyProtection="1">
      <protection locked="0"/>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xf numFmtId="0" fontId="0" fillId="0" borderId="49" xfId="0" applyBorder="1"/>
    <xf numFmtId="0" fontId="4" fillId="3" borderId="48" xfId="0" applyFont="1" applyFill="1" applyBorder="1"/>
    <xf numFmtId="0" fontId="4" fillId="3" borderId="0" xfId="0" applyFont="1" applyFill="1"/>
    <xf numFmtId="0" fontId="4" fillId="3" borderId="49" xfId="0" applyFont="1" applyFill="1" applyBorder="1"/>
    <xf numFmtId="0" fontId="0" fillId="3" borderId="48" xfId="0" applyFill="1" applyBorder="1"/>
    <xf numFmtId="0" fontId="0" fillId="3" borderId="49" xfId="0" applyFill="1" applyBorder="1"/>
    <xf numFmtId="0" fontId="0" fillId="3" borderId="50" xfId="0" applyFill="1" applyBorder="1"/>
    <xf numFmtId="0" fontId="0" fillId="3" borderId="51" xfId="0" applyFill="1" applyBorder="1"/>
    <xf numFmtId="0" fontId="0" fillId="81" borderId="48" xfId="0" applyFill="1" applyBorder="1"/>
    <xf numFmtId="0" fontId="0" fillId="81" borderId="0" xfId="0" applyFill="1"/>
    <xf numFmtId="0" fontId="0" fillId="81" borderId="49" xfId="0" applyFill="1" applyBorder="1"/>
    <xf numFmtId="0" fontId="0" fillId="81" borderId="50" xfId="0" applyFill="1" applyBorder="1"/>
    <xf numFmtId="0" fontId="4" fillId="81" borderId="4" xfId="0" applyFont="1" applyFill="1" applyBorder="1" applyAlignment="1">
      <alignment horizontal="right"/>
    </xf>
    <xf numFmtId="0" fontId="4" fillId="81" borderId="51" xfId="0" applyFont="1" applyFill="1" applyBorder="1" applyAlignment="1">
      <alignment horizontal="right"/>
    </xf>
    <xf numFmtId="3" fontId="53" fillId="0" borderId="0" xfId="0" applyNumberFormat="1" applyFont="1" applyAlignment="1">
      <alignment horizontal="right"/>
    </xf>
    <xf numFmtId="3" fontId="54" fillId="0" borderId="0" xfId="0" applyNumberFormat="1" applyFont="1" applyAlignment="1">
      <alignment horizontal="right"/>
    </xf>
    <xf numFmtId="0" fontId="54" fillId="3" borderId="25" xfId="0" applyFont="1" applyFill="1" applyBorder="1"/>
    <xf numFmtId="0" fontId="54" fillId="3" borderId="52" xfId="0" applyFont="1" applyFill="1" applyBorder="1"/>
    <xf numFmtId="0" fontId="54" fillId="3" borderId="52" xfId="0" quotePrefix="1" applyFont="1" applyFill="1" applyBorder="1" applyAlignment="1">
      <alignment horizontal="center"/>
    </xf>
    <xf numFmtId="0" fontId="54" fillId="3" borderId="52" xfId="0" applyFont="1" applyFill="1" applyBorder="1" applyAlignment="1">
      <alignment horizontal="center"/>
    </xf>
    <xf numFmtId="0" fontId="54" fillId="3" borderId="53" xfId="0" applyFont="1" applyFill="1" applyBorder="1" applyAlignment="1">
      <alignment horizontal="center"/>
    </xf>
    <xf numFmtId="0" fontId="0" fillId="3" borderId="54" xfId="0" applyFill="1" applyBorder="1" applyAlignment="1">
      <alignment horizontal="center"/>
    </xf>
    <xf numFmtId="0" fontId="0" fillId="3" borderId="43" xfId="0" applyFill="1" applyBorder="1" applyAlignment="1">
      <alignment horizontal="center"/>
    </xf>
    <xf numFmtId="0" fontId="0" fillId="3" borderId="55" xfId="0" applyFill="1" applyBorder="1" applyAlignment="1">
      <alignment horizontal="center"/>
    </xf>
    <xf numFmtId="0" fontId="0" fillId="81" borderId="45" xfId="0" applyFill="1" applyBorder="1"/>
    <xf numFmtId="0" fontId="0" fillId="81" borderId="46" xfId="0" applyFill="1" applyBorder="1" applyAlignment="1">
      <alignment horizontal="center"/>
    </xf>
    <xf numFmtId="0" fontId="0" fillId="81" borderId="47" xfId="0" applyFill="1" applyBorder="1" applyAlignment="1">
      <alignment horizontal="center"/>
    </xf>
    <xf numFmtId="0" fontId="4" fillId="0" borderId="56" xfId="0" applyFont="1" applyBorder="1" applyAlignment="1">
      <alignment horizontal="center"/>
    </xf>
    <xf numFmtId="0" fontId="4" fillId="0" borderId="53" xfId="0" applyFont="1" applyBorder="1"/>
    <xf numFmtId="0" fontId="5" fillId="79" borderId="42" xfId="0" applyFont="1" applyFill="1" applyBorder="1" applyAlignment="1">
      <alignment horizontal="center"/>
    </xf>
    <xf numFmtId="0" fontId="19" fillId="79" borderId="58" xfId="0" applyFont="1" applyFill="1" applyBorder="1"/>
    <xf numFmtId="0" fontId="0" fillId="82" borderId="36" xfId="0" applyFill="1" applyBorder="1" applyAlignment="1" applyProtection="1">
      <alignment horizontal="center"/>
      <protection locked="0"/>
    </xf>
    <xf numFmtId="0" fontId="0" fillId="0" borderId="36" xfId="0" applyBorder="1" applyAlignment="1">
      <alignment horizontal="center"/>
    </xf>
    <xf numFmtId="0" fontId="0" fillId="0" borderId="56" xfId="0" applyBorder="1" applyAlignment="1">
      <alignment horizontal="center"/>
    </xf>
    <xf numFmtId="0" fontId="4" fillId="0" borderId="42" xfId="0" applyFont="1" applyBorder="1" applyAlignment="1">
      <alignment horizontal="center"/>
    </xf>
    <xf numFmtId="0" fontId="4" fillId="0" borderId="59" xfId="0" applyFont="1" applyBorder="1" applyAlignment="1">
      <alignment horizontal="center"/>
    </xf>
    <xf numFmtId="0" fontId="0" fillId="3" borderId="38" xfId="0" applyFill="1" applyBorder="1" applyAlignment="1">
      <alignment horizontal="center"/>
    </xf>
    <xf numFmtId="0" fontId="0" fillId="3" borderId="39" xfId="0" applyFill="1" applyBorder="1" applyAlignment="1">
      <alignment horizontal="center"/>
    </xf>
    <xf numFmtId="0" fontId="0" fillId="82" borderId="39" xfId="0" applyFill="1" applyBorder="1" applyAlignment="1" applyProtection="1">
      <alignment horizontal="center"/>
      <protection locked="0"/>
    </xf>
    <xf numFmtId="0" fontId="0" fillId="3" borderId="33" xfId="0" applyFill="1" applyBorder="1" applyAlignment="1">
      <alignment horizontal="center"/>
    </xf>
    <xf numFmtId="0" fontId="0" fillId="3" borderId="34" xfId="0" applyFill="1" applyBorder="1" applyAlignment="1">
      <alignment horizontal="center"/>
    </xf>
    <xf numFmtId="0" fontId="0" fillId="82" borderId="35" xfId="0" applyFill="1" applyBorder="1" applyAlignment="1" applyProtection="1">
      <alignment horizontal="center"/>
      <protection locked="0"/>
    </xf>
    <xf numFmtId="0" fontId="0" fillId="3" borderId="35" xfId="0" applyFill="1" applyBorder="1" applyAlignment="1">
      <alignment horizontal="center"/>
    </xf>
    <xf numFmtId="0" fontId="0" fillId="3" borderId="36" xfId="0" applyFill="1" applyBorder="1" applyAlignment="1">
      <alignment horizontal="center"/>
    </xf>
    <xf numFmtId="0" fontId="0" fillId="82" borderId="37" xfId="0" applyFill="1" applyBorder="1" applyAlignment="1" applyProtection="1">
      <alignment horizontal="center"/>
      <protection locked="0"/>
    </xf>
    <xf numFmtId="0" fontId="0" fillId="82" borderId="32" xfId="0" applyFill="1" applyBorder="1" applyAlignment="1" applyProtection="1">
      <alignment horizontal="center"/>
      <protection locked="0"/>
    </xf>
    <xf numFmtId="0" fontId="0" fillId="82" borderId="40" xfId="0" applyFill="1" applyBorder="1" applyAlignment="1" applyProtection="1">
      <alignment horizontal="center"/>
      <protection locked="0"/>
    </xf>
    <xf numFmtId="0" fontId="0" fillId="82" borderId="0" xfId="0" applyFill="1" applyProtection="1">
      <protection locked="0"/>
    </xf>
    <xf numFmtId="3" fontId="54" fillId="0" borderId="4" xfId="0" applyNumberFormat="1" applyFont="1" applyBorder="1" applyAlignment="1">
      <alignment horizontal="left"/>
    </xf>
    <xf numFmtId="0" fontId="56" fillId="0" borderId="4" xfId="0" applyFont="1" applyBorder="1" applyAlignment="1">
      <alignment horizontal="center" textRotation="90"/>
    </xf>
    <xf numFmtId="3" fontId="54" fillId="0" borderId="0" xfId="0" applyNumberFormat="1" applyFont="1" applyAlignment="1">
      <alignment horizontal="center"/>
    </xf>
    <xf numFmtId="3" fontId="54" fillId="0" borderId="4" xfId="0" applyNumberFormat="1" applyFont="1" applyBorder="1" applyAlignment="1">
      <alignment horizontal="center"/>
    </xf>
    <xf numFmtId="0" fontId="54" fillId="3" borderId="25" xfId="0" applyFont="1" applyFill="1" applyBorder="1" applyAlignment="1">
      <alignment horizontal="center"/>
    </xf>
    <xf numFmtId="0" fontId="56" fillId="0" borderId="4" xfId="0" applyFont="1" applyBorder="1" applyAlignment="1">
      <alignment horizontal="left"/>
    </xf>
    <xf numFmtId="3" fontId="56" fillId="0" borderId="4" xfId="0" applyNumberFormat="1" applyFont="1" applyBorder="1" applyAlignment="1">
      <alignment horizontal="center" textRotation="90"/>
    </xf>
    <xf numFmtId="0" fontId="56" fillId="0" borderId="0" xfId="0" applyFont="1" applyAlignment="1">
      <alignment horizontal="left"/>
    </xf>
    <xf numFmtId="0" fontId="56" fillId="0" borderId="43" xfId="0" applyFont="1" applyBorder="1" applyAlignment="1">
      <alignment horizontal="left"/>
    </xf>
    <xf numFmtId="0" fontId="56" fillId="0" borderId="0" xfId="0" applyFont="1" applyAlignment="1">
      <alignment horizontal="center"/>
    </xf>
    <xf numFmtId="3" fontId="56" fillId="0" borderId="43" xfId="0" applyNumberFormat="1" applyFont="1" applyBorder="1" applyAlignment="1">
      <alignment horizontal="center"/>
    </xf>
    <xf numFmtId="0" fontId="56" fillId="0" borderId="43" xfId="0" applyFont="1" applyBorder="1" applyAlignment="1">
      <alignment horizontal="center"/>
    </xf>
    <xf numFmtId="3" fontId="56" fillId="0" borderId="0" xfId="0" applyNumberFormat="1" applyFont="1" applyAlignment="1">
      <alignment horizontal="center"/>
    </xf>
    <xf numFmtId="0" fontId="56" fillId="0" borderId="4" xfId="0" applyFont="1" applyBorder="1" applyAlignment="1">
      <alignment horizontal="center"/>
    </xf>
    <xf numFmtId="0" fontId="0" fillId="3" borderId="46" xfId="0" applyFill="1" applyBorder="1" applyAlignment="1">
      <alignment horizontal="right"/>
    </xf>
    <xf numFmtId="0" fontId="0" fillId="3" borderId="46" xfId="0" applyFill="1" applyBorder="1"/>
    <xf numFmtId="164" fontId="0" fillId="3" borderId="46" xfId="0" applyNumberFormat="1" applyFill="1" applyBorder="1"/>
    <xf numFmtId="3" fontId="0" fillId="3" borderId="47" xfId="0" applyNumberFormat="1" applyFill="1" applyBorder="1"/>
    <xf numFmtId="0" fontId="0" fillId="3" borderId="0" xfId="0" applyFill="1" applyAlignment="1">
      <alignment horizontal="right"/>
    </xf>
    <xf numFmtId="164" fontId="0" fillId="3" borderId="0" xfId="0" applyNumberFormat="1" applyFill="1"/>
    <xf numFmtId="3" fontId="0" fillId="3" borderId="49" xfId="0" applyNumberFormat="1" applyFill="1" applyBorder="1"/>
    <xf numFmtId="0" fontId="0" fillId="3" borderId="4" xfId="0" applyFill="1" applyBorder="1" applyAlignment="1">
      <alignment horizontal="right"/>
    </xf>
    <xf numFmtId="164" fontId="0" fillId="3" borderId="4" xfId="0" applyNumberFormat="1" applyFill="1" applyBorder="1"/>
    <xf numFmtId="3" fontId="0" fillId="3" borderId="51" xfId="0" applyNumberFormat="1" applyFill="1" applyBorder="1"/>
    <xf numFmtId="0" fontId="54" fillId="83" borderId="25" xfId="0" applyFont="1" applyFill="1" applyBorder="1" applyAlignment="1">
      <alignment horizontal="center"/>
    </xf>
    <xf numFmtId="0" fontId="54" fillId="83" borderId="52" xfId="0" applyFont="1" applyFill="1" applyBorder="1" applyAlignment="1">
      <alignment horizontal="center"/>
    </xf>
    <xf numFmtId="0" fontId="54" fillId="83" borderId="53" xfId="0" applyFont="1" applyFill="1" applyBorder="1" applyAlignment="1">
      <alignment horizontal="center"/>
    </xf>
    <xf numFmtId="0" fontId="57" fillId="0" borderId="0" xfId="0" applyFont="1"/>
    <xf numFmtId="0" fontId="0" fillId="83" borderId="61" xfId="0" applyFill="1" applyBorder="1"/>
    <xf numFmtId="0" fontId="0" fillId="83" borderId="62" xfId="0" applyFill="1" applyBorder="1"/>
    <xf numFmtId="0" fontId="0" fillId="83" borderId="30" xfId="0" applyFill="1" applyBorder="1"/>
    <xf numFmtId="0" fontId="0" fillId="83" borderId="63" xfId="0" applyFill="1" applyBorder="1"/>
    <xf numFmtId="0" fontId="0" fillId="83" borderId="27" xfId="0" applyFill="1" applyBorder="1" applyAlignment="1">
      <alignment horizontal="right"/>
    </xf>
    <xf numFmtId="0" fontId="0" fillId="83" borderId="60" xfId="0" applyFill="1" applyBorder="1" applyAlignment="1">
      <alignment horizontal="right"/>
    </xf>
    <xf numFmtId="0" fontId="0" fillId="83" borderId="26" xfId="0" applyFill="1" applyBorder="1" applyAlignment="1">
      <alignment horizontal="center"/>
    </xf>
    <xf numFmtId="0" fontId="0" fillId="83" borderId="64" xfId="0" quotePrefix="1" applyFill="1" applyBorder="1" applyAlignment="1">
      <alignment horizontal="center"/>
    </xf>
    <xf numFmtId="0" fontId="0" fillId="83" borderId="3" xfId="0" quotePrefix="1" applyFill="1" applyBorder="1" applyAlignment="1">
      <alignment horizontal="center"/>
    </xf>
    <xf numFmtId="0" fontId="54" fillId="0" borderId="23" xfId="0" applyFont="1" applyBorder="1" applyAlignment="1">
      <alignment horizontal="center"/>
    </xf>
    <xf numFmtId="0" fontId="54" fillId="0" borderId="23" xfId="0" applyFont="1" applyBorder="1"/>
    <xf numFmtId="0" fontId="54" fillId="0" borderId="23" xfId="0" applyFont="1" applyBorder="1" applyAlignment="1">
      <alignment horizontal="left"/>
    </xf>
    <xf numFmtId="3" fontId="54" fillId="0" borderId="23" xfId="0" applyNumberFormat="1" applyFont="1" applyBorder="1" applyAlignment="1">
      <alignment horizontal="left"/>
    </xf>
    <xf numFmtId="3" fontId="54" fillId="0" borderId="23" xfId="0" applyNumberFormat="1" applyFont="1" applyBorder="1"/>
    <xf numFmtId="0" fontId="0" fillId="82" borderId="36" xfId="0" applyFill="1" applyBorder="1" applyAlignment="1" applyProtection="1">
      <alignment horizontal="left"/>
      <protection locked="0"/>
    </xf>
    <xf numFmtId="0" fontId="0" fillId="82" borderId="57" xfId="0" applyFill="1" applyBorder="1" applyAlignment="1" applyProtection="1">
      <alignment horizontal="left"/>
      <protection locked="0"/>
    </xf>
    <xf numFmtId="0" fontId="1" fillId="79" borderId="1" xfId="0" applyFont="1" applyFill="1" applyBorder="1" applyAlignment="1">
      <alignment horizontal="center"/>
    </xf>
    <xf numFmtId="0" fontId="0" fillId="84" borderId="65" xfId="0" applyFill="1" applyBorder="1" applyAlignment="1">
      <alignment horizontal="left"/>
    </xf>
    <xf numFmtId="0" fontId="0" fillId="84" borderId="66" xfId="0" applyFill="1" applyBorder="1"/>
    <xf numFmtId="0" fontId="0" fillId="84" borderId="2" xfId="0" applyFill="1" applyBorder="1" applyAlignment="1">
      <alignment horizontal="center"/>
    </xf>
    <xf numFmtId="3" fontId="0" fillId="0" borderId="0" xfId="0" applyNumberFormat="1"/>
    <xf numFmtId="0" fontId="0" fillId="3" borderId="67" xfId="0" applyFill="1" applyBorder="1"/>
    <xf numFmtId="0" fontId="0" fillId="3" borderId="68" xfId="0" applyFill="1" applyBorder="1"/>
    <xf numFmtId="0" fontId="0" fillId="3" borderId="60" xfId="0" applyFill="1" applyBorder="1"/>
    <xf numFmtId="0" fontId="0" fillId="3" borderId="69" xfId="0" applyFill="1" applyBorder="1"/>
    <xf numFmtId="0" fontId="0" fillId="3" borderId="70" xfId="0" applyFill="1" applyBorder="1"/>
    <xf numFmtId="0" fontId="0" fillId="81" borderId="45" xfId="0" applyFill="1" applyBorder="1" applyAlignment="1">
      <alignment horizontal="center"/>
    </xf>
    <xf numFmtId="0" fontId="0" fillId="3" borderId="65" xfId="0" applyFill="1" applyBorder="1" applyAlignment="1">
      <alignment horizontal="center"/>
    </xf>
    <xf numFmtId="0" fontId="0" fillId="3" borderId="66" xfId="0" applyFill="1" applyBorder="1" applyAlignment="1">
      <alignment horizontal="center"/>
    </xf>
    <xf numFmtId="0" fontId="0" fillId="3" borderId="2" xfId="0" applyFill="1" applyBorder="1" applyAlignment="1">
      <alignment horizontal="center"/>
    </xf>
    <xf numFmtId="0" fontId="0" fillId="3" borderId="26" xfId="0" applyFill="1" applyBorder="1"/>
    <xf numFmtId="0" fontId="0" fillId="3" borderId="3" xfId="0" applyFill="1" applyBorder="1"/>
    <xf numFmtId="0" fontId="0" fillId="82" borderId="32" xfId="0" applyFill="1" applyBorder="1" applyAlignment="1" applyProtection="1">
      <alignment horizontal="left"/>
      <protection locked="0"/>
    </xf>
    <xf numFmtId="3" fontId="54" fillId="0" borderId="4" xfId="0" applyNumberFormat="1" applyFont="1" applyBorder="1" applyAlignment="1">
      <alignment horizontal="right"/>
    </xf>
    <xf numFmtId="0" fontId="54" fillId="3" borderId="0" xfId="0" applyFont="1" applyFill="1"/>
    <xf numFmtId="0" fontId="0" fillId="80" borderId="54" xfId="0" applyFill="1" applyBorder="1"/>
    <xf numFmtId="0" fontId="58" fillId="0" borderId="26" xfId="0" applyFont="1" applyBorder="1"/>
    <xf numFmtId="0" fontId="58" fillId="0" borderId="64" xfId="0" applyFont="1" applyBorder="1"/>
    <xf numFmtId="0" fontId="58" fillId="0" borderId="3" xfId="0" applyFont="1" applyBorder="1"/>
    <xf numFmtId="49"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0" fillId="85" borderId="24" xfId="0" applyFill="1" applyBorder="1" applyAlignment="1">
      <alignment vertical="center" wrapText="1"/>
    </xf>
    <xf numFmtId="0" fontId="20" fillId="82" borderId="39" xfId="0" applyFont="1" applyFill="1" applyBorder="1" applyProtection="1">
      <protection locked="0"/>
    </xf>
    <xf numFmtId="0" fontId="59" fillId="82" borderId="39" xfId="0" applyFont="1" applyFill="1" applyBorder="1" applyProtection="1">
      <protection locked="0"/>
    </xf>
    <xf numFmtId="0" fontId="0" fillId="79" borderId="28" xfId="0" applyFill="1" applyBorder="1" applyAlignment="1">
      <alignment horizontal="center"/>
    </xf>
    <xf numFmtId="0" fontId="0" fillId="79" borderId="34" xfId="0" applyFill="1" applyBorder="1" applyAlignment="1">
      <alignment horizontal="center"/>
    </xf>
    <xf numFmtId="0" fontId="0" fillId="0" borderId="24" xfId="0" applyBorder="1" applyAlignment="1">
      <alignment horizontal="center"/>
    </xf>
    <xf numFmtId="0" fontId="0" fillId="0" borderId="36" xfId="0" applyBorder="1" applyAlignment="1">
      <alignment horizontal="center"/>
    </xf>
    <xf numFmtId="0" fontId="0" fillId="82" borderId="24" xfId="0" applyFill="1" applyBorder="1" applyAlignment="1" applyProtection="1">
      <alignment horizontal="left"/>
      <protection locked="0"/>
    </xf>
    <xf numFmtId="0" fontId="0" fillId="82" borderId="36" xfId="0" applyFill="1" applyBorder="1" applyAlignment="1" applyProtection="1">
      <alignment horizontal="left"/>
      <protection locked="0"/>
    </xf>
    <xf numFmtId="3" fontId="0" fillId="82" borderId="31" xfId="0" applyNumberFormat="1" applyFill="1" applyBorder="1" applyAlignment="1" applyProtection="1">
      <alignment horizontal="left"/>
      <protection locked="0"/>
    </xf>
    <xf numFmtId="3" fontId="0" fillId="82" borderId="32" xfId="0" applyNumberFormat="1" applyFill="1" applyBorder="1" applyAlignment="1" applyProtection="1">
      <alignment horizontal="left"/>
      <protection locked="0"/>
    </xf>
    <xf numFmtId="0" fontId="0" fillId="82" borderId="24" xfId="0" applyFill="1" applyBorder="1" applyProtection="1">
      <protection locked="0"/>
    </xf>
    <xf numFmtId="0" fontId="0" fillId="82" borderId="31" xfId="0" applyFill="1" applyBorder="1" applyProtection="1">
      <protection locked="0"/>
    </xf>
    <xf numFmtId="0" fontId="0" fillId="82" borderId="53" xfId="0" applyFill="1" applyBorder="1" applyProtection="1">
      <protection locked="0"/>
    </xf>
    <xf numFmtId="0" fontId="4" fillId="0" borderId="58" xfId="0" applyFont="1" applyBorder="1"/>
    <xf numFmtId="0" fontId="19" fillId="79" borderId="27" xfId="0" applyFont="1" applyFill="1" applyBorder="1" applyAlignment="1">
      <alignment horizontal="center" vertical="center"/>
    </xf>
    <xf numFmtId="0" fontId="19" fillId="79" borderId="30" xfId="0" applyFont="1" applyFill="1" applyBorder="1" applyAlignment="1">
      <alignment horizontal="center" vertical="center"/>
    </xf>
    <xf numFmtId="0" fontId="19" fillId="79" borderId="29" xfId="0" applyFont="1" applyFill="1" applyBorder="1" applyAlignment="1">
      <alignment horizontal="center" wrapText="1"/>
    </xf>
    <xf numFmtId="0" fontId="19" fillId="79" borderId="41" xfId="0" applyFont="1" applyFill="1" applyBorder="1" applyAlignment="1">
      <alignment horizontal="center" wrapText="1"/>
    </xf>
    <xf numFmtId="2" fontId="19" fillId="79" borderId="26" xfId="0" applyNumberFormat="1" applyFont="1" applyFill="1" applyBorder="1" applyAlignment="1">
      <alignment horizontal="left" wrapText="1"/>
    </xf>
    <xf numFmtId="2" fontId="19" fillId="79" borderId="3" xfId="0" applyNumberFormat="1" applyFont="1" applyFill="1" applyBorder="1" applyAlignment="1">
      <alignment horizontal="left" wrapText="1"/>
    </xf>
    <xf numFmtId="0" fontId="19" fillId="79" borderId="26" xfId="0" applyFont="1" applyFill="1" applyBorder="1" applyAlignment="1">
      <alignment horizontal="center"/>
    </xf>
    <xf numFmtId="0" fontId="19" fillId="79" borderId="3" xfId="0" applyFont="1" applyFill="1" applyBorder="1" applyAlignment="1">
      <alignment horizontal="center"/>
    </xf>
    <xf numFmtId="0" fontId="19" fillId="79" borderId="26" xfId="0" applyFont="1" applyFill="1" applyBorder="1" applyAlignment="1">
      <alignment horizontal="center" wrapText="1"/>
    </xf>
    <xf numFmtId="0" fontId="19" fillId="79" borderId="3" xfId="0" applyFont="1" applyFill="1" applyBorder="1" applyAlignment="1">
      <alignment horizontal="center" wrapText="1"/>
    </xf>
    <xf numFmtId="0" fontId="0" fillId="82" borderId="0" xfId="0" applyFill="1" applyAlignment="1" applyProtection="1">
      <alignment horizontal="left" vertical="top" wrapText="1"/>
      <protection locked="0"/>
    </xf>
    <xf numFmtId="0" fontId="4" fillId="0" borderId="0" xfId="0" applyFont="1" applyAlignment="1">
      <alignment horizontal="left"/>
    </xf>
    <xf numFmtId="0" fontId="4" fillId="0" borderId="0" xfId="0" applyFont="1" applyAlignment="1">
      <alignment horizontal="left" wrapText="1"/>
    </xf>
    <xf numFmtId="0" fontId="55" fillId="0" borderId="43" xfId="0" applyFont="1" applyBorder="1" applyAlignment="1">
      <alignment horizontal="center"/>
    </xf>
    <xf numFmtId="0" fontId="56" fillId="0" borderId="0" xfId="0" applyFont="1" applyAlignment="1">
      <alignment horizontal="center"/>
    </xf>
    <xf numFmtId="0" fontId="55" fillId="0" borderId="0" xfId="0" applyFont="1" applyAlignment="1">
      <alignment horizontal="center"/>
    </xf>
  </cellXfs>
  <cellStyles count="1413">
    <cellStyle name="20% - Accent1" xfId="19" builtinId="30" customBuiltin="1"/>
    <cellStyle name="20% - Accent1 2" xfId="44" xr:uid="{00000000-0005-0000-0000-000001000000}"/>
    <cellStyle name="20% - Accent1 2 2" xfId="45" xr:uid="{00000000-0005-0000-0000-000002000000}"/>
    <cellStyle name="20% - Accent1 2 2 2" xfId="875" xr:uid="{00000000-0005-0000-0000-000003000000}"/>
    <cellStyle name="20% - Accent1 2 2 3" xfId="876" xr:uid="{00000000-0005-0000-0000-000004000000}"/>
    <cellStyle name="20% - Accent1 2 2 4" xfId="874" xr:uid="{00000000-0005-0000-0000-000005000000}"/>
    <cellStyle name="20% - Accent1 2 3" xfId="46" xr:uid="{00000000-0005-0000-0000-000006000000}"/>
    <cellStyle name="20% - Accent1 2 3 2" xfId="878" xr:uid="{00000000-0005-0000-0000-000007000000}"/>
    <cellStyle name="20% - Accent1 2 3 3" xfId="879" xr:uid="{00000000-0005-0000-0000-000008000000}"/>
    <cellStyle name="20% - Accent1 2 3 4" xfId="877" xr:uid="{00000000-0005-0000-0000-000009000000}"/>
    <cellStyle name="20% - Accent1 2 4" xfId="880" xr:uid="{00000000-0005-0000-0000-00000A000000}"/>
    <cellStyle name="20% - Accent1 2 5" xfId="881" xr:uid="{00000000-0005-0000-0000-00000B000000}"/>
    <cellStyle name="20% - Accent1 2 6" xfId="873" xr:uid="{00000000-0005-0000-0000-00000C000000}"/>
    <cellStyle name="20% - Accent1 3" xfId="47" xr:uid="{00000000-0005-0000-0000-00000D000000}"/>
    <cellStyle name="20% - Accent1 3 2" xfId="48" xr:uid="{00000000-0005-0000-0000-00000E000000}"/>
    <cellStyle name="20% - Accent1 3 2 2" xfId="884" xr:uid="{00000000-0005-0000-0000-00000F000000}"/>
    <cellStyle name="20% - Accent1 3 2 3" xfId="885" xr:uid="{00000000-0005-0000-0000-000010000000}"/>
    <cellStyle name="20% - Accent1 3 2 4" xfId="883" xr:uid="{00000000-0005-0000-0000-000011000000}"/>
    <cellStyle name="20% - Accent1 3 3" xfId="49" xr:uid="{00000000-0005-0000-0000-000012000000}"/>
    <cellStyle name="20% - Accent1 3 3 2" xfId="887" xr:uid="{00000000-0005-0000-0000-000013000000}"/>
    <cellStyle name="20% - Accent1 3 3 3" xfId="886" xr:uid="{00000000-0005-0000-0000-000014000000}"/>
    <cellStyle name="20% - Accent1 3 4" xfId="888" xr:uid="{00000000-0005-0000-0000-000015000000}"/>
    <cellStyle name="20% - Accent1 3 5" xfId="882" xr:uid="{00000000-0005-0000-0000-000016000000}"/>
    <cellStyle name="20% - Accent1 4" xfId="50" xr:uid="{00000000-0005-0000-0000-000017000000}"/>
    <cellStyle name="20% - Accent1 4 2" xfId="51" xr:uid="{00000000-0005-0000-0000-000018000000}"/>
    <cellStyle name="20% - Accent1 4 3" xfId="52" xr:uid="{00000000-0005-0000-0000-000019000000}"/>
    <cellStyle name="20% - Accent1 5" xfId="858" xr:uid="{00000000-0005-0000-0000-00001A000000}"/>
    <cellStyle name="20% - Accent2" xfId="23" builtinId="34" customBuiltin="1"/>
    <cellStyle name="20% - Accent2 2" xfId="53" xr:uid="{00000000-0005-0000-0000-00001C000000}"/>
    <cellStyle name="20% - Accent2 2 2" xfId="54" xr:uid="{00000000-0005-0000-0000-00001D000000}"/>
    <cellStyle name="20% - Accent2 2 2 2" xfId="891" xr:uid="{00000000-0005-0000-0000-00001E000000}"/>
    <cellStyle name="20% - Accent2 2 2 3" xfId="892" xr:uid="{00000000-0005-0000-0000-00001F000000}"/>
    <cellStyle name="20% - Accent2 2 2 4" xfId="890" xr:uid="{00000000-0005-0000-0000-000020000000}"/>
    <cellStyle name="20% - Accent2 2 3" xfId="55" xr:uid="{00000000-0005-0000-0000-000021000000}"/>
    <cellStyle name="20% - Accent2 2 3 2" xfId="894" xr:uid="{00000000-0005-0000-0000-000022000000}"/>
    <cellStyle name="20% - Accent2 2 3 3" xfId="895" xr:uid="{00000000-0005-0000-0000-000023000000}"/>
    <cellStyle name="20% - Accent2 2 3 4" xfId="893" xr:uid="{00000000-0005-0000-0000-000024000000}"/>
    <cellStyle name="20% - Accent2 2 4" xfId="896" xr:uid="{00000000-0005-0000-0000-000025000000}"/>
    <cellStyle name="20% - Accent2 2 5" xfId="897" xr:uid="{00000000-0005-0000-0000-000026000000}"/>
    <cellStyle name="20% - Accent2 2 6" xfId="889" xr:uid="{00000000-0005-0000-0000-000027000000}"/>
    <cellStyle name="20% - Accent2 3" xfId="56" xr:uid="{00000000-0005-0000-0000-000028000000}"/>
    <cellStyle name="20% - Accent2 3 2" xfId="57" xr:uid="{00000000-0005-0000-0000-000029000000}"/>
    <cellStyle name="20% - Accent2 3 2 2" xfId="900" xr:uid="{00000000-0005-0000-0000-00002A000000}"/>
    <cellStyle name="20% - Accent2 3 2 3" xfId="901" xr:uid="{00000000-0005-0000-0000-00002B000000}"/>
    <cellStyle name="20% - Accent2 3 2 4" xfId="899" xr:uid="{00000000-0005-0000-0000-00002C000000}"/>
    <cellStyle name="20% - Accent2 3 3" xfId="58" xr:uid="{00000000-0005-0000-0000-00002D000000}"/>
    <cellStyle name="20% - Accent2 3 3 2" xfId="903" xr:uid="{00000000-0005-0000-0000-00002E000000}"/>
    <cellStyle name="20% - Accent2 3 3 3" xfId="902" xr:uid="{00000000-0005-0000-0000-00002F000000}"/>
    <cellStyle name="20% - Accent2 3 4" xfId="904" xr:uid="{00000000-0005-0000-0000-000030000000}"/>
    <cellStyle name="20% - Accent2 3 5" xfId="898" xr:uid="{00000000-0005-0000-0000-000031000000}"/>
    <cellStyle name="20% - Accent2 4" xfId="59" xr:uid="{00000000-0005-0000-0000-000032000000}"/>
    <cellStyle name="20% - Accent2 4 2" xfId="60" xr:uid="{00000000-0005-0000-0000-000033000000}"/>
    <cellStyle name="20% - Accent2 4 3" xfId="61" xr:uid="{00000000-0005-0000-0000-000034000000}"/>
    <cellStyle name="20% - Accent2 5" xfId="857" xr:uid="{00000000-0005-0000-0000-000035000000}"/>
    <cellStyle name="20% - Accent3" xfId="27" builtinId="38" customBuiltin="1"/>
    <cellStyle name="20% - Accent3 2" xfId="62" xr:uid="{00000000-0005-0000-0000-000037000000}"/>
    <cellStyle name="20% - Accent3 2 2" xfId="63" xr:uid="{00000000-0005-0000-0000-000038000000}"/>
    <cellStyle name="20% - Accent3 2 2 2" xfId="907" xr:uid="{00000000-0005-0000-0000-000039000000}"/>
    <cellStyle name="20% - Accent3 2 2 3" xfId="908" xr:uid="{00000000-0005-0000-0000-00003A000000}"/>
    <cellStyle name="20% - Accent3 2 2 4" xfId="906" xr:uid="{00000000-0005-0000-0000-00003B000000}"/>
    <cellStyle name="20% - Accent3 2 3" xfId="64" xr:uid="{00000000-0005-0000-0000-00003C000000}"/>
    <cellStyle name="20% - Accent3 2 3 2" xfId="910" xr:uid="{00000000-0005-0000-0000-00003D000000}"/>
    <cellStyle name="20% - Accent3 2 3 3" xfId="911" xr:uid="{00000000-0005-0000-0000-00003E000000}"/>
    <cellStyle name="20% - Accent3 2 3 4" xfId="909" xr:uid="{00000000-0005-0000-0000-00003F000000}"/>
    <cellStyle name="20% - Accent3 2 4" xfId="912" xr:uid="{00000000-0005-0000-0000-000040000000}"/>
    <cellStyle name="20% - Accent3 2 5" xfId="913" xr:uid="{00000000-0005-0000-0000-000041000000}"/>
    <cellStyle name="20% - Accent3 2 6" xfId="905" xr:uid="{00000000-0005-0000-0000-000042000000}"/>
    <cellStyle name="20% - Accent3 3" xfId="65" xr:uid="{00000000-0005-0000-0000-000043000000}"/>
    <cellStyle name="20% - Accent3 3 2" xfId="66" xr:uid="{00000000-0005-0000-0000-000044000000}"/>
    <cellStyle name="20% - Accent3 3 2 2" xfId="916" xr:uid="{00000000-0005-0000-0000-000045000000}"/>
    <cellStyle name="20% - Accent3 3 2 3" xfId="917" xr:uid="{00000000-0005-0000-0000-000046000000}"/>
    <cellStyle name="20% - Accent3 3 2 4" xfId="915" xr:uid="{00000000-0005-0000-0000-000047000000}"/>
    <cellStyle name="20% - Accent3 3 3" xfId="67" xr:uid="{00000000-0005-0000-0000-000048000000}"/>
    <cellStyle name="20% - Accent3 3 3 2" xfId="919" xr:uid="{00000000-0005-0000-0000-000049000000}"/>
    <cellStyle name="20% - Accent3 3 3 3" xfId="918" xr:uid="{00000000-0005-0000-0000-00004A000000}"/>
    <cellStyle name="20% - Accent3 3 4" xfId="920" xr:uid="{00000000-0005-0000-0000-00004B000000}"/>
    <cellStyle name="20% - Accent3 3 5" xfId="914" xr:uid="{00000000-0005-0000-0000-00004C000000}"/>
    <cellStyle name="20% - Accent3 4" xfId="68" xr:uid="{00000000-0005-0000-0000-00004D000000}"/>
    <cellStyle name="20% - Accent3 4 2" xfId="69" xr:uid="{00000000-0005-0000-0000-00004E000000}"/>
    <cellStyle name="20% - Accent3 4 3" xfId="70" xr:uid="{00000000-0005-0000-0000-00004F000000}"/>
    <cellStyle name="20% - Accent3 5" xfId="856" xr:uid="{00000000-0005-0000-0000-000050000000}"/>
    <cellStyle name="20% - Accent4" xfId="31" builtinId="42" customBuiltin="1"/>
    <cellStyle name="20% - Accent4 2" xfId="71" xr:uid="{00000000-0005-0000-0000-000052000000}"/>
    <cellStyle name="20% - Accent4 2 2" xfId="72" xr:uid="{00000000-0005-0000-0000-000053000000}"/>
    <cellStyle name="20% - Accent4 2 2 2" xfId="923" xr:uid="{00000000-0005-0000-0000-000054000000}"/>
    <cellStyle name="20% - Accent4 2 2 3" xfId="924" xr:uid="{00000000-0005-0000-0000-000055000000}"/>
    <cellStyle name="20% - Accent4 2 2 4" xfId="922" xr:uid="{00000000-0005-0000-0000-000056000000}"/>
    <cellStyle name="20% - Accent4 2 3" xfId="73" xr:uid="{00000000-0005-0000-0000-000057000000}"/>
    <cellStyle name="20% - Accent4 2 3 2" xfId="926" xr:uid="{00000000-0005-0000-0000-000058000000}"/>
    <cellStyle name="20% - Accent4 2 3 3" xfId="927" xr:uid="{00000000-0005-0000-0000-000059000000}"/>
    <cellStyle name="20% - Accent4 2 3 4" xfId="925" xr:uid="{00000000-0005-0000-0000-00005A000000}"/>
    <cellStyle name="20% - Accent4 2 4" xfId="928" xr:uid="{00000000-0005-0000-0000-00005B000000}"/>
    <cellStyle name="20% - Accent4 2 5" xfId="929" xr:uid="{00000000-0005-0000-0000-00005C000000}"/>
    <cellStyle name="20% - Accent4 2 6" xfId="921" xr:uid="{00000000-0005-0000-0000-00005D000000}"/>
    <cellStyle name="20% - Accent4 3" xfId="74" xr:uid="{00000000-0005-0000-0000-00005E000000}"/>
    <cellStyle name="20% - Accent4 3 2" xfId="75" xr:uid="{00000000-0005-0000-0000-00005F000000}"/>
    <cellStyle name="20% - Accent4 3 2 2" xfId="932" xr:uid="{00000000-0005-0000-0000-000060000000}"/>
    <cellStyle name="20% - Accent4 3 2 3" xfId="933" xr:uid="{00000000-0005-0000-0000-000061000000}"/>
    <cellStyle name="20% - Accent4 3 2 4" xfId="931" xr:uid="{00000000-0005-0000-0000-000062000000}"/>
    <cellStyle name="20% - Accent4 3 3" xfId="76" xr:uid="{00000000-0005-0000-0000-000063000000}"/>
    <cellStyle name="20% - Accent4 3 3 2" xfId="935" xr:uid="{00000000-0005-0000-0000-000064000000}"/>
    <cellStyle name="20% - Accent4 3 3 3" xfId="934" xr:uid="{00000000-0005-0000-0000-000065000000}"/>
    <cellStyle name="20% - Accent4 3 4" xfId="936" xr:uid="{00000000-0005-0000-0000-000066000000}"/>
    <cellStyle name="20% - Accent4 3 5" xfId="930" xr:uid="{00000000-0005-0000-0000-000067000000}"/>
    <cellStyle name="20% - Accent4 4" xfId="77" xr:uid="{00000000-0005-0000-0000-000068000000}"/>
    <cellStyle name="20% - Accent4 4 2" xfId="78" xr:uid="{00000000-0005-0000-0000-000069000000}"/>
    <cellStyle name="20% - Accent4 4 3" xfId="79" xr:uid="{00000000-0005-0000-0000-00006A000000}"/>
    <cellStyle name="20% - Accent4 5" xfId="855" xr:uid="{00000000-0005-0000-0000-00006B000000}"/>
    <cellStyle name="20% - Accent5" xfId="35" builtinId="46" customBuiltin="1"/>
    <cellStyle name="20% - Accent5 2" xfId="80" xr:uid="{00000000-0005-0000-0000-00006D000000}"/>
    <cellStyle name="20% - Accent5 2 2" xfId="81" xr:uid="{00000000-0005-0000-0000-00006E000000}"/>
    <cellStyle name="20% - Accent5 2 2 2" xfId="939" xr:uid="{00000000-0005-0000-0000-00006F000000}"/>
    <cellStyle name="20% - Accent5 2 2 3" xfId="940" xr:uid="{00000000-0005-0000-0000-000070000000}"/>
    <cellStyle name="20% - Accent5 2 2 4" xfId="938" xr:uid="{00000000-0005-0000-0000-000071000000}"/>
    <cellStyle name="20% - Accent5 2 3" xfId="82" xr:uid="{00000000-0005-0000-0000-000072000000}"/>
    <cellStyle name="20% - Accent5 2 3 2" xfId="942" xr:uid="{00000000-0005-0000-0000-000073000000}"/>
    <cellStyle name="20% - Accent5 2 3 3" xfId="943" xr:uid="{00000000-0005-0000-0000-000074000000}"/>
    <cellStyle name="20% - Accent5 2 3 4" xfId="941" xr:uid="{00000000-0005-0000-0000-000075000000}"/>
    <cellStyle name="20% - Accent5 2 4" xfId="944" xr:uid="{00000000-0005-0000-0000-000076000000}"/>
    <cellStyle name="20% - Accent5 2 5" xfId="945" xr:uid="{00000000-0005-0000-0000-000077000000}"/>
    <cellStyle name="20% - Accent5 2 6" xfId="937" xr:uid="{00000000-0005-0000-0000-000078000000}"/>
    <cellStyle name="20% - Accent5 3" xfId="83" xr:uid="{00000000-0005-0000-0000-000079000000}"/>
    <cellStyle name="20% - Accent5 3 2" xfId="84" xr:uid="{00000000-0005-0000-0000-00007A000000}"/>
    <cellStyle name="20% - Accent5 3 2 2" xfId="948" xr:uid="{00000000-0005-0000-0000-00007B000000}"/>
    <cellStyle name="20% - Accent5 3 2 3" xfId="949" xr:uid="{00000000-0005-0000-0000-00007C000000}"/>
    <cellStyle name="20% - Accent5 3 2 4" xfId="947" xr:uid="{00000000-0005-0000-0000-00007D000000}"/>
    <cellStyle name="20% - Accent5 3 3" xfId="85" xr:uid="{00000000-0005-0000-0000-00007E000000}"/>
    <cellStyle name="20% - Accent5 3 3 2" xfId="951" xr:uid="{00000000-0005-0000-0000-00007F000000}"/>
    <cellStyle name="20% - Accent5 3 3 3" xfId="950" xr:uid="{00000000-0005-0000-0000-000080000000}"/>
    <cellStyle name="20% - Accent5 3 4" xfId="952" xr:uid="{00000000-0005-0000-0000-000081000000}"/>
    <cellStyle name="20% - Accent5 3 5" xfId="946" xr:uid="{00000000-0005-0000-0000-000082000000}"/>
    <cellStyle name="20% - Accent5 4" xfId="86" xr:uid="{00000000-0005-0000-0000-000083000000}"/>
    <cellStyle name="20% - Accent5 4 2" xfId="87" xr:uid="{00000000-0005-0000-0000-000084000000}"/>
    <cellStyle name="20% - Accent5 4 3" xfId="88" xr:uid="{00000000-0005-0000-0000-000085000000}"/>
    <cellStyle name="20% - Accent6" xfId="39" builtinId="50" customBuiltin="1"/>
    <cellStyle name="20% - Accent6 2" xfId="89" xr:uid="{00000000-0005-0000-0000-000087000000}"/>
    <cellStyle name="20% - Accent6 2 2" xfId="90" xr:uid="{00000000-0005-0000-0000-000088000000}"/>
    <cellStyle name="20% - Accent6 2 2 2" xfId="955" xr:uid="{00000000-0005-0000-0000-000089000000}"/>
    <cellStyle name="20% - Accent6 2 2 3" xfId="956" xr:uid="{00000000-0005-0000-0000-00008A000000}"/>
    <cellStyle name="20% - Accent6 2 2 4" xfId="954" xr:uid="{00000000-0005-0000-0000-00008B000000}"/>
    <cellStyle name="20% - Accent6 2 3" xfId="91" xr:uid="{00000000-0005-0000-0000-00008C000000}"/>
    <cellStyle name="20% - Accent6 2 3 2" xfId="958" xr:uid="{00000000-0005-0000-0000-00008D000000}"/>
    <cellStyle name="20% - Accent6 2 3 3" xfId="959" xr:uid="{00000000-0005-0000-0000-00008E000000}"/>
    <cellStyle name="20% - Accent6 2 3 4" xfId="957" xr:uid="{00000000-0005-0000-0000-00008F000000}"/>
    <cellStyle name="20% - Accent6 2 4" xfId="960" xr:uid="{00000000-0005-0000-0000-000090000000}"/>
    <cellStyle name="20% - Accent6 2 5" xfId="961" xr:uid="{00000000-0005-0000-0000-000091000000}"/>
    <cellStyle name="20% - Accent6 2 6" xfId="953" xr:uid="{00000000-0005-0000-0000-000092000000}"/>
    <cellStyle name="20% - Accent6 3" xfId="92" xr:uid="{00000000-0005-0000-0000-000093000000}"/>
    <cellStyle name="20% - Accent6 3 2" xfId="93" xr:uid="{00000000-0005-0000-0000-000094000000}"/>
    <cellStyle name="20% - Accent6 3 2 2" xfId="964" xr:uid="{00000000-0005-0000-0000-000095000000}"/>
    <cellStyle name="20% - Accent6 3 2 3" xfId="965" xr:uid="{00000000-0005-0000-0000-000096000000}"/>
    <cellStyle name="20% - Accent6 3 2 4" xfId="963" xr:uid="{00000000-0005-0000-0000-000097000000}"/>
    <cellStyle name="20% - Accent6 3 3" xfId="94" xr:uid="{00000000-0005-0000-0000-000098000000}"/>
    <cellStyle name="20% - Accent6 3 3 2" xfId="967" xr:uid="{00000000-0005-0000-0000-000099000000}"/>
    <cellStyle name="20% - Accent6 3 3 3" xfId="966" xr:uid="{00000000-0005-0000-0000-00009A000000}"/>
    <cellStyle name="20% - Accent6 3 4" xfId="968" xr:uid="{00000000-0005-0000-0000-00009B000000}"/>
    <cellStyle name="20% - Accent6 3 5" xfId="962" xr:uid="{00000000-0005-0000-0000-00009C000000}"/>
    <cellStyle name="20% - Accent6 4" xfId="95" xr:uid="{00000000-0005-0000-0000-00009D000000}"/>
    <cellStyle name="20% - Accent6 4 2" xfId="96" xr:uid="{00000000-0005-0000-0000-00009E000000}"/>
    <cellStyle name="20% - Accent6 4 3" xfId="97" xr:uid="{00000000-0005-0000-0000-00009F000000}"/>
    <cellStyle name="40% - Accent1" xfId="20" builtinId="31" customBuiltin="1"/>
    <cellStyle name="40% - Accent1 2" xfId="98" xr:uid="{00000000-0005-0000-0000-0000A1000000}"/>
    <cellStyle name="40% - Accent1 2 2" xfId="99" xr:uid="{00000000-0005-0000-0000-0000A2000000}"/>
    <cellStyle name="40% - Accent1 2 2 2" xfId="971" xr:uid="{00000000-0005-0000-0000-0000A3000000}"/>
    <cellStyle name="40% - Accent1 2 2 3" xfId="972" xr:uid="{00000000-0005-0000-0000-0000A4000000}"/>
    <cellStyle name="40% - Accent1 2 2 4" xfId="970" xr:uid="{00000000-0005-0000-0000-0000A5000000}"/>
    <cellStyle name="40% - Accent1 2 3" xfId="100" xr:uid="{00000000-0005-0000-0000-0000A6000000}"/>
    <cellStyle name="40% - Accent1 2 3 2" xfId="974" xr:uid="{00000000-0005-0000-0000-0000A7000000}"/>
    <cellStyle name="40% - Accent1 2 3 3" xfId="975" xr:uid="{00000000-0005-0000-0000-0000A8000000}"/>
    <cellStyle name="40% - Accent1 2 3 4" xfId="973" xr:uid="{00000000-0005-0000-0000-0000A9000000}"/>
    <cellStyle name="40% - Accent1 2 4" xfId="976" xr:uid="{00000000-0005-0000-0000-0000AA000000}"/>
    <cellStyle name="40% - Accent1 2 5" xfId="977" xr:uid="{00000000-0005-0000-0000-0000AB000000}"/>
    <cellStyle name="40% - Accent1 2 6" xfId="969" xr:uid="{00000000-0005-0000-0000-0000AC000000}"/>
    <cellStyle name="40% - Accent1 3" xfId="101" xr:uid="{00000000-0005-0000-0000-0000AD000000}"/>
    <cellStyle name="40% - Accent1 3 2" xfId="102" xr:uid="{00000000-0005-0000-0000-0000AE000000}"/>
    <cellStyle name="40% - Accent1 3 2 2" xfId="980" xr:uid="{00000000-0005-0000-0000-0000AF000000}"/>
    <cellStyle name="40% - Accent1 3 2 3" xfId="981" xr:uid="{00000000-0005-0000-0000-0000B0000000}"/>
    <cellStyle name="40% - Accent1 3 2 4" xfId="979" xr:uid="{00000000-0005-0000-0000-0000B1000000}"/>
    <cellStyle name="40% - Accent1 3 3" xfId="103" xr:uid="{00000000-0005-0000-0000-0000B2000000}"/>
    <cellStyle name="40% - Accent1 3 3 2" xfId="983" xr:uid="{00000000-0005-0000-0000-0000B3000000}"/>
    <cellStyle name="40% - Accent1 3 3 3" xfId="982" xr:uid="{00000000-0005-0000-0000-0000B4000000}"/>
    <cellStyle name="40% - Accent1 3 4" xfId="984" xr:uid="{00000000-0005-0000-0000-0000B5000000}"/>
    <cellStyle name="40% - Accent1 3 5" xfId="978" xr:uid="{00000000-0005-0000-0000-0000B6000000}"/>
    <cellStyle name="40% - Accent1 4" xfId="104" xr:uid="{00000000-0005-0000-0000-0000B7000000}"/>
    <cellStyle name="40% - Accent1 4 2" xfId="105" xr:uid="{00000000-0005-0000-0000-0000B8000000}"/>
    <cellStyle name="40% - Accent1 4 3" xfId="106" xr:uid="{00000000-0005-0000-0000-0000B9000000}"/>
    <cellStyle name="40% - Accent2" xfId="24" builtinId="35" customBuiltin="1"/>
    <cellStyle name="40% - Accent2 2" xfId="107" xr:uid="{00000000-0005-0000-0000-0000BB000000}"/>
    <cellStyle name="40% - Accent2 2 2" xfId="108" xr:uid="{00000000-0005-0000-0000-0000BC000000}"/>
    <cellStyle name="40% - Accent2 2 2 2" xfId="987" xr:uid="{00000000-0005-0000-0000-0000BD000000}"/>
    <cellStyle name="40% - Accent2 2 2 3" xfId="988" xr:uid="{00000000-0005-0000-0000-0000BE000000}"/>
    <cellStyle name="40% - Accent2 2 2 4" xfId="986" xr:uid="{00000000-0005-0000-0000-0000BF000000}"/>
    <cellStyle name="40% - Accent2 2 3" xfId="109" xr:uid="{00000000-0005-0000-0000-0000C0000000}"/>
    <cellStyle name="40% - Accent2 2 3 2" xfId="990" xr:uid="{00000000-0005-0000-0000-0000C1000000}"/>
    <cellStyle name="40% - Accent2 2 3 3" xfId="991" xr:uid="{00000000-0005-0000-0000-0000C2000000}"/>
    <cellStyle name="40% - Accent2 2 3 4" xfId="989" xr:uid="{00000000-0005-0000-0000-0000C3000000}"/>
    <cellStyle name="40% - Accent2 2 4" xfId="992" xr:uid="{00000000-0005-0000-0000-0000C4000000}"/>
    <cellStyle name="40% - Accent2 2 5" xfId="993" xr:uid="{00000000-0005-0000-0000-0000C5000000}"/>
    <cellStyle name="40% - Accent2 2 6" xfId="985" xr:uid="{00000000-0005-0000-0000-0000C6000000}"/>
    <cellStyle name="40% - Accent2 3" xfId="110" xr:uid="{00000000-0005-0000-0000-0000C7000000}"/>
    <cellStyle name="40% - Accent2 3 2" xfId="111" xr:uid="{00000000-0005-0000-0000-0000C8000000}"/>
    <cellStyle name="40% - Accent2 3 2 2" xfId="996" xr:uid="{00000000-0005-0000-0000-0000C9000000}"/>
    <cellStyle name="40% - Accent2 3 2 3" xfId="997" xr:uid="{00000000-0005-0000-0000-0000CA000000}"/>
    <cellStyle name="40% - Accent2 3 2 4" xfId="995" xr:uid="{00000000-0005-0000-0000-0000CB000000}"/>
    <cellStyle name="40% - Accent2 3 3" xfId="112" xr:uid="{00000000-0005-0000-0000-0000CC000000}"/>
    <cellStyle name="40% - Accent2 3 3 2" xfId="999" xr:uid="{00000000-0005-0000-0000-0000CD000000}"/>
    <cellStyle name="40% - Accent2 3 3 3" xfId="998" xr:uid="{00000000-0005-0000-0000-0000CE000000}"/>
    <cellStyle name="40% - Accent2 3 4" xfId="1000" xr:uid="{00000000-0005-0000-0000-0000CF000000}"/>
    <cellStyle name="40% - Accent2 3 5" xfId="994" xr:uid="{00000000-0005-0000-0000-0000D0000000}"/>
    <cellStyle name="40% - Accent2 4" xfId="113" xr:uid="{00000000-0005-0000-0000-0000D1000000}"/>
    <cellStyle name="40% - Accent2 4 2" xfId="114" xr:uid="{00000000-0005-0000-0000-0000D2000000}"/>
    <cellStyle name="40% - Accent2 4 3" xfId="115" xr:uid="{00000000-0005-0000-0000-0000D3000000}"/>
    <cellStyle name="40% - Accent3" xfId="28" builtinId="39" customBuiltin="1"/>
    <cellStyle name="40% - Accent3 2" xfId="116" xr:uid="{00000000-0005-0000-0000-0000D5000000}"/>
    <cellStyle name="40% - Accent3 2 2" xfId="117" xr:uid="{00000000-0005-0000-0000-0000D6000000}"/>
    <cellStyle name="40% - Accent3 2 2 2" xfId="1003" xr:uid="{00000000-0005-0000-0000-0000D7000000}"/>
    <cellStyle name="40% - Accent3 2 2 3" xfId="1004" xr:uid="{00000000-0005-0000-0000-0000D8000000}"/>
    <cellStyle name="40% - Accent3 2 2 4" xfId="1002" xr:uid="{00000000-0005-0000-0000-0000D9000000}"/>
    <cellStyle name="40% - Accent3 2 3" xfId="118" xr:uid="{00000000-0005-0000-0000-0000DA000000}"/>
    <cellStyle name="40% - Accent3 2 3 2" xfId="1006" xr:uid="{00000000-0005-0000-0000-0000DB000000}"/>
    <cellStyle name="40% - Accent3 2 3 3" xfId="1007" xr:uid="{00000000-0005-0000-0000-0000DC000000}"/>
    <cellStyle name="40% - Accent3 2 3 4" xfId="1005" xr:uid="{00000000-0005-0000-0000-0000DD000000}"/>
    <cellStyle name="40% - Accent3 2 4" xfId="1008" xr:uid="{00000000-0005-0000-0000-0000DE000000}"/>
    <cellStyle name="40% - Accent3 2 5" xfId="1009" xr:uid="{00000000-0005-0000-0000-0000DF000000}"/>
    <cellStyle name="40% - Accent3 2 6" xfId="1001" xr:uid="{00000000-0005-0000-0000-0000E0000000}"/>
    <cellStyle name="40% - Accent3 3" xfId="119" xr:uid="{00000000-0005-0000-0000-0000E1000000}"/>
    <cellStyle name="40% - Accent3 3 2" xfId="120" xr:uid="{00000000-0005-0000-0000-0000E2000000}"/>
    <cellStyle name="40% - Accent3 3 2 2" xfId="1012" xr:uid="{00000000-0005-0000-0000-0000E3000000}"/>
    <cellStyle name="40% - Accent3 3 2 3" xfId="1013" xr:uid="{00000000-0005-0000-0000-0000E4000000}"/>
    <cellStyle name="40% - Accent3 3 2 4" xfId="1011" xr:uid="{00000000-0005-0000-0000-0000E5000000}"/>
    <cellStyle name="40% - Accent3 3 3" xfId="121" xr:uid="{00000000-0005-0000-0000-0000E6000000}"/>
    <cellStyle name="40% - Accent3 3 3 2" xfId="1015" xr:uid="{00000000-0005-0000-0000-0000E7000000}"/>
    <cellStyle name="40% - Accent3 3 3 3" xfId="1014" xr:uid="{00000000-0005-0000-0000-0000E8000000}"/>
    <cellStyle name="40% - Accent3 3 4" xfId="1016" xr:uid="{00000000-0005-0000-0000-0000E9000000}"/>
    <cellStyle name="40% - Accent3 3 5" xfId="1010" xr:uid="{00000000-0005-0000-0000-0000EA000000}"/>
    <cellStyle name="40% - Accent3 4" xfId="122" xr:uid="{00000000-0005-0000-0000-0000EB000000}"/>
    <cellStyle name="40% - Accent3 4 2" xfId="123" xr:uid="{00000000-0005-0000-0000-0000EC000000}"/>
    <cellStyle name="40% - Accent3 4 3" xfId="124" xr:uid="{00000000-0005-0000-0000-0000ED000000}"/>
    <cellStyle name="40% - Accent3 5" xfId="854" xr:uid="{00000000-0005-0000-0000-0000EE000000}"/>
    <cellStyle name="40% - Accent4" xfId="32" builtinId="43" customBuiltin="1"/>
    <cellStyle name="40% - Accent4 2" xfId="125" xr:uid="{00000000-0005-0000-0000-0000F0000000}"/>
    <cellStyle name="40% - Accent4 2 2" xfId="126" xr:uid="{00000000-0005-0000-0000-0000F1000000}"/>
    <cellStyle name="40% - Accent4 2 2 2" xfId="1019" xr:uid="{00000000-0005-0000-0000-0000F2000000}"/>
    <cellStyle name="40% - Accent4 2 2 3" xfId="1020" xr:uid="{00000000-0005-0000-0000-0000F3000000}"/>
    <cellStyle name="40% - Accent4 2 2 4" xfId="1018" xr:uid="{00000000-0005-0000-0000-0000F4000000}"/>
    <cellStyle name="40% - Accent4 2 3" xfId="127" xr:uid="{00000000-0005-0000-0000-0000F5000000}"/>
    <cellStyle name="40% - Accent4 2 3 2" xfId="1022" xr:uid="{00000000-0005-0000-0000-0000F6000000}"/>
    <cellStyle name="40% - Accent4 2 3 3" xfId="1023" xr:uid="{00000000-0005-0000-0000-0000F7000000}"/>
    <cellStyle name="40% - Accent4 2 3 4" xfId="1021" xr:uid="{00000000-0005-0000-0000-0000F8000000}"/>
    <cellStyle name="40% - Accent4 2 4" xfId="1024" xr:uid="{00000000-0005-0000-0000-0000F9000000}"/>
    <cellStyle name="40% - Accent4 2 5" xfId="1025" xr:uid="{00000000-0005-0000-0000-0000FA000000}"/>
    <cellStyle name="40% - Accent4 2 6" xfId="1017" xr:uid="{00000000-0005-0000-0000-0000FB000000}"/>
    <cellStyle name="40% - Accent4 3" xfId="128" xr:uid="{00000000-0005-0000-0000-0000FC000000}"/>
    <cellStyle name="40% - Accent4 3 2" xfId="129" xr:uid="{00000000-0005-0000-0000-0000FD000000}"/>
    <cellStyle name="40% - Accent4 3 2 2" xfId="1028" xr:uid="{00000000-0005-0000-0000-0000FE000000}"/>
    <cellStyle name="40% - Accent4 3 2 3" xfId="1029" xr:uid="{00000000-0005-0000-0000-0000FF000000}"/>
    <cellStyle name="40% - Accent4 3 2 4" xfId="1027" xr:uid="{00000000-0005-0000-0000-000000010000}"/>
    <cellStyle name="40% - Accent4 3 3" xfId="130" xr:uid="{00000000-0005-0000-0000-000001010000}"/>
    <cellStyle name="40% - Accent4 3 3 2" xfId="1031" xr:uid="{00000000-0005-0000-0000-000002010000}"/>
    <cellStyle name="40% - Accent4 3 3 3" xfId="1030" xr:uid="{00000000-0005-0000-0000-000003010000}"/>
    <cellStyle name="40% - Accent4 3 4" xfId="1032" xr:uid="{00000000-0005-0000-0000-000004010000}"/>
    <cellStyle name="40% - Accent4 3 5" xfId="1026" xr:uid="{00000000-0005-0000-0000-000005010000}"/>
    <cellStyle name="40% - Accent4 4" xfId="131" xr:uid="{00000000-0005-0000-0000-000006010000}"/>
    <cellStyle name="40% - Accent4 4 2" xfId="132" xr:uid="{00000000-0005-0000-0000-000007010000}"/>
    <cellStyle name="40% - Accent4 4 3" xfId="133" xr:uid="{00000000-0005-0000-0000-000008010000}"/>
    <cellStyle name="40% - Accent5" xfId="36" builtinId="47" customBuiltin="1"/>
    <cellStyle name="40% - Accent5 2" xfId="134" xr:uid="{00000000-0005-0000-0000-00000A010000}"/>
    <cellStyle name="40% - Accent5 2 2" xfId="135" xr:uid="{00000000-0005-0000-0000-00000B010000}"/>
    <cellStyle name="40% - Accent5 2 2 2" xfId="1035" xr:uid="{00000000-0005-0000-0000-00000C010000}"/>
    <cellStyle name="40% - Accent5 2 2 3" xfId="1036" xr:uid="{00000000-0005-0000-0000-00000D010000}"/>
    <cellStyle name="40% - Accent5 2 2 4" xfId="1034" xr:uid="{00000000-0005-0000-0000-00000E010000}"/>
    <cellStyle name="40% - Accent5 2 3" xfId="136" xr:uid="{00000000-0005-0000-0000-00000F010000}"/>
    <cellStyle name="40% - Accent5 2 3 2" xfId="1038" xr:uid="{00000000-0005-0000-0000-000010010000}"/>
    <cellStyle name="40% - Accent5 2 3 3" xfId="1039" xr:uid="{00000000-0005-0000-0000-000011010000}"/>
    <cellStyle name="40% - Accent5 2 3 4" xfId="1037" xr:uid="{00000000-0005-0000-0000-000012010000}"/>
    <cellStyle name="40% - Accent5 2 4" xfId="1040" xr:uid="{00000000-0005-0000-0000-000013010000}"/>
    <cellStyle name="40% - Accent5 2 5" xfId="1041" xr:uid="{00000000-0005-0000-0000-000014010000}"/>
    <cellStyle name="40% - Accent5 2 6" xfId="1033" xr:uid="{00000000-0005-0000-0000-000015010000}"/>
    <cellStyle name="40% - Accent5 3" xfId="137" xr:uid="{00000000-0005-0000-0000-000016010000}"/>
    <cellStyle name="40% - Accent5 3 2" xfId="138" xr:uid="{00000000-0005-0000-0000-000017010000}"/>
    <cellStyle name="40% - Accent5 3 2 2" xfId="1044" xr:uid="{00000000-0005-0000-0000-000018010000}"/>
    <cellStyle name="40% - Accent5 3 2 3" xfId="1045" xr:uid="{00000000-0005-0000-0000-000019010000}"/>
    <cellStyle name="40% - Accent5 3 2 4" xfId="1043" xr:uid="{00000000-0005-0000-0000-00001A010000}"/>
    <cellStyle name="40% - Accent5 3 3" xfId="139" xr:uid="{00000000-0005-0000-0000-00001B010000}"/>
    <cellStyle name="40% - Accent5 3 3 2" xfId="1047" xr:uid="{00000000-0005-0000-0000-00001C010000}"/>
    <cellStyle name="40% - Accent5 3 3 3" xfId="1046" xr:uid="{00000000-0005-0000-0000-00001D010000}"/>
    <cellStyle name="40% - Accent5 3 4" xfId="1048" xr:uid="{00000000-0005-0000-0000-00001E010000}"/>
    <cellStyle name="40% - Accent5 3 5" xfId="1042" xr:uid="{00000000-0005-0000-0000-00001F010000}"/>
    <cellStyle name="40% - Accent5 4" xfId="140" xr:uid="{00000000-0005-0000-0000-000020010000}"/>
    <cellStyle name="40% - Accent5 4 2" xfId="141" xr:uid="{00000000-0005-0000-0000-000021010000}"/>
    <cellStyle name="40% - Accent5 4 3" xfId="142" xr:uid="{00000000-0005-0000-0000-000022010000}"/>
    <cellStyle name="40% - Accent6" xfId="40" builtinId="51" customBuiltin="1"/>
    <cellStyle name="40% - Accent6 2" xfId="143" xr:uid="{00000000-0005-0000-0000-000024010000}"/>
    <cellStyle name="40% - Accent6 2 2" xfId="144" xr:uid="{00000000-0005-0000-0000-000025010000}"/>
    <cellStyle name="40% - Accent6 2 2 2" xfId="1051" xr:uid="{00000000-0005-0000-0000-000026010000}"/>
    <cellStyle name="40% - Accent6 2 2 3" xfId="1052" xr:uid="{00000000-0005-0000-0000-000027010000}"/>
    <cellStyle name="40% - Accent6 2 2 4" xfId="1050" xr:uid="{00000000-0005-0000-0000-000028010000}"/>
    <cellStyle name="40% - Accent6 2 3" xfId="145" xr:uid="{00000000-0005-0000-0000-000029010000}"/>
    <cellStyle name="40% - Accent6 2 3 2" xfId="1054" xr:uid="{00000000-0005-0000-0000-00002A010000}"/>
    <cellStyle name="40% - Accent6 2 3 3" xfId="1055" xr:uid="{00000000-0005-0000-0000-00002B010000}"/>
    <cellStyle name="40% - Accent6 2 3 4" xfId="1053" xr:uid="{00000000-0005-0000-0000-00002C010000}"/>
    <cellStyle name="40% - Accent6 2 4" xfId="1056" xr:uid="{00000000-0005-0000-0000-00002D010000}"/>
    <cellStyle name="40% - Accent6 2 5" xfId="1057" xr:uid="{00000000-0005-0000-0000-00002E010000}"/>
    <cellStyle name="40% - Accent6 2 6" xfId="1049" xr:uid="{00000000-0005-0000-0000-00002F010000}"/>
    <cellStyle name="40% - Accent6 3" xfId="146" xr:uid="{00000000-0005-0000-0000-000030010000}"/>
    <cellStyle name="40% - Accent6 3 2" xfId="147" xr:uid="{00000000-0005-0000-0000-000031010000}"/>
    <cellStyle name="40% - Accent6 3 2 2" xfId="1060" xr:uid="{00000000-0005-0000-0000-000032010000}"/>
    <cellStyle name="40% - Accent6 3 2 3" xfId="1061" xr:uid="{00000000-0005-0000-0000-000033010000}"/>
    <cellStyle name="40% - Accent6 3 2 4" xfId="1059" xr:uid="{00000000-0005-0000-0000-000034010000}"/>
    <cellStyle name="40% - Accent6 3 3" xfId="148" xr:uid="{00000000-0005-0000-0000-000035010000}"/>
    <cellStyle name="40% - Accent6 3 3 2" xfId="1063" xr:uid="{00000000-0005-0000-0000-000036010000}"/>
    <cellStyle name="40% - Accent6 3 3 3" xfId="1062" xr:uid="{00000000-0005-0000-0000-000037010000}"/>
    <cellStyle name="40% - Accent6 3 4" xfId="1064" xr:uid="{00000000-0005-0000-0000-000038010000}"/>
    <cellStyle name="40% - Accent6 3 5" xfId="1058" xr:uid="{00000000-0005-0000-0000-000039010000}"/>
    <cellStyle name="40% - Accent6 4" xfId="149" xr:uid="{00000000-0005-0000-0000-00003A010000}"/>
    <cellStyle name="40% - Accent6 4 2" xfId="150" xr:uid="{00000000-0005-0000-0000-00003B010000}"/>
    <cellStyle name="40% - Accent6 4 3" xfId="151" xr:uid="{00000000-0005-0000-0000-00003C010000}"/>
    <cellStyle name="60% - Accent1" xfId="21" builtinId="32" customBuiltin="1"/>
    <cellStyle name="60% - Accent1 2" xfId="152" xr:uid="{00000000-0005-0000-0000-00003E010000}"/>
    <cellStyle name="60% - Accent1 2 2" xfId="1066" xr:uid="{00000000-0005-0000-0000-00003F010000}"/>
    <cellStyle name="60% - Accent1 2 3" xfId="1067" xr:uid="{00000000-0005-0000-0000-000040010000}"/>
    <cellStyle name="60% - Accent1 2 4" xfId="1068" xr:uid="{00000000-0005-0000-0000-000041010000}"/>
    <cellStyle name="60% - Accent1 2 5" xfId="1065" xr:uid="{00000000-0005-0000-0000-000042010000}"/>
    <cellStyle name="60% - Accent1 3" xfId="153" xr:uid="{00000000-0005-0000-0000-000043010000}"/>
    <cellStyle name="60% - Accent1 3 2" xfId="1070" xr:uid="{00000000-0005-0000-0000-000044010000}"/>
    <cellStyle name="60% - Accent1 3 3" xfId="1071" xr:uid="{00000000-0005-0000-0000-000045010000}"/>
    <cellStyle name="60% - Accent1 3 4" xfId="1069" xr:uid="{00000000-0005-0000-0000-000046010000}"/>
    <cellStyle name="60% - Accent1 4" xfId="154" xr:uid="{00000000-0005-0000-0000-000047010000}"/>
    <cellStyle name="60% - Accent2" xfId="25" builtinId="36" customBuiltin="1"/>
    <cellStyle name="60% - Accent2 2" xfId="155" xr:uid="{00000000-0005-0000-0000-000049010000}"/>
    <cellStyle name="60% - Accent2 2 2" xfId="1073" xr:uid="{00000000-0005-0000-0000-00004A010000}"/>
    <cellStyle name="60% - Accent2 2 3" xfId="1074" xr:uid="{00000000-0005-0000-0000-00004B010000}"/>
    <cellStyle name="60% - Accent2 2 4" xfId="1075" xr:uid="{00000000-0005-0000-0000-00004C010000}"/>
    <cellStyle name="60% - Accent2 2 5" xfId="1072" xr:uid="{00000000-0005-0000-0000-00004D010000}"/>
    <cellStyle name="60% - Accent2 3" xfId="156" xr:uid="{00000000-0005-0000-0000-00004E010000}"/>
    <cellStyle name="60% - Accent2 3 2" xfId="1077" xr:uid="{00000000-0005-0000-0000-00004F010000}"/>
    <cellStyle name="60% - Accent2 3 3" xfId="1078" xr:uid="{00000000-0005-0000-0000-000050010000}"/>
    <cellStyle name="60% - Accent2 3 4" xfId="1076" xr:uid="{00000000-0005-0000-0000-000051010000}"/>
    <cellStyle name="60% - Accent2 4" xfId="157" xr:uid="{00000000-0005-0000-0000-000052010000}"/>
    <cellStyle name="60% - Accent3" xfId="29" builtinId="40" customBuiltin="1"/>
    <cellStyle name="60% - Accent3 2" xfId="158" xr:uid="{00000000-0005-0000-0000-000054010000}"/>
    <cellStyle name="60% - Accent3 2 2" xfId="1080" xr:uid="{00000000-0005-0000-0000-000055010000}"/>
    <cellStyle name="60% - Accent3 2 3" xfId="1081" xr:uid="{00000000-0005-0000-0000-000056010000}"/>
    <cellStyle name="60% - Accent3 2 4" xfId="1082" xr:uid="{00000000-0005-0000-0000-000057010000}"/>
    <cellStyle name="60% - Accent3 2 5" xfId="1079" xr:uid="{00000000-0005-0000-0000-000058010000}"/>
    <cellStyle name="60% - Accent3 3" xfId="159" xr:uid="{00000000-0005-0000-0000-000059010000}"/>
    <cellStyle name="60% - Accent3 3 2" xfId="1084" xr:uid="{00000000-0005-0000-0000-00005A010000}"/>
    <cellStyle name="60% - Accent3 3 3" xfId="1085" xr:uid="{00000000-0005-0000-0000-00005B010000}"/>
    <cellStyle name="60% - Accent3 3 4" xfId="1083" xr:uid="{00000000-0005-0000-0000-00005C010000}"/>
    <cellStyle name="60% - Accent3 4" xfId="160" xr:uid="{00000000-0005-0000-0000-00005D010000}"/>
    <cellStyle name="60% - Accent3 5" xfId="853" xr:uid="{00000000-0005-0000-0000-00005E010000}"/>
    <cellStyle name="60% - Accent4" xfId="33" builtinId="44" customBuiltin="1"/>
    <cellStyle name="60% - Accent4 2" xfId="161" xr:uid="{00000000-0005-0000-0000-000060010000}"/>
    <cellStyle name="60% - Accent4 2 2" xfId="1087" xr:uid="{00000000-0005-0000-0000-000061010000}"/>
    <cellStyle name="60% - Accent4 2 3" xfId="1088" xr:uid="{00000000-0005-0000-0000-000062010000}"/>
    <cellStyle name="60% - Accent4 2 4" xfId="1089" xr:uid="{00000000-0005-0000-0000-000063010000}"/>
    <cellStyle name="60% - Accent4 2 5" xfId="1086" xr:uid="{00000000-0005-0000-0000-000064010000}"/>
    <cellStyle name="60% - Accent4 3" xfId="162" xr:uid="{00000000-0005-0000-0000-000065010000}"/>
    <cellStyle name="60% - Accent4 3 2" xfId="1091" xr:uid="{00000000-0005-0000-0000-000066010000}"/>
    <cellStyle name="60% - Accent4 3 3" xfId="1092" xr:uid="{00000000-0005-0000-0000-000067010000}"/>
    <cellStyle name="60% - Accent4 3 4" xfId="1090" xr:uid="{00000000-0005-0000-0000-000068010000}"/>
    <cellStyle name="60% - Accent4 4" xfId="163" xr:uid="{00000000-0005-0000-0000-000069010000}"/>
    <cellStyle name="60% - Accent4 5" xfId="852" xr:uid="{00000000-0005-0000-0000-00006A010000}"/>
    <cellStyle name="60% - Accent5" xfId="37" builtinId="48" customBuiltin="1"/>
    <cellStyle name="60% - Accent5 2" xfId="164" xr:uid="{00000000-0005-0000-0000-00006C010000}"/>
    <cellStyle name="60% - Accent5 2 2" xfId="1094" xr:uid="{00000000-0005-0000-0000-00006D010000}"/>
    <cellStyle name="60% - Accent5 2 3" xfId="1095" xr:uid="{00000000-0005-0000-0000-00006E010000}"/>
    <cellStyle name="60% - Accent5 2 4" xfId="1096" xr:uid="{00000000-0005-0000-0000-00006F010000}"/>
    <cellStyle name="60% - Accent5 2 5" xfId="1093" xr:uid="{00000000-0005-0000-0000-000070010000}"/>
    <cellStyle name="60% - Accent5 3" xfId="165" xr:uid="{00000000-0005-0000-0000-000071010000}"/>
    <cellStyle name="60% - Accent5 3 2" xfId="1098" xr:uid="{00000000-0005-0000-0000-000072010000}"/>
    <cellStyle name="60% - Accent5 3 3" xfId="1099" xr:uid="{00000000-0005-0000-0000-000073010000}"/>
    <cellStyle name="60% - Accent5 3 4" xfId="1097" xr:uid="{00000000-0005-0000-0000-000074010000}"/>
    <cellStyle name="60% - Accent5 4" xfId="166" xr:uid="{00000000-0005-0000-0000-000075010000}"/>
    <cellStyle name="60% - Accent6" xfId="41" builtinId="52" customBuiltin="1"/>
    <cellStyle name="60% - Accent6 2" xfId="167" xr:uid="{00000000-0005-0000-0000-000077010000}"/>
    <cellStyle name="60% - Accent6 2 2" xfId="1101" xr:uid="{00000000-0005-0000-0000-000078010000}"/>
    <cellStyle name="60% - Accent6 2 3" xfId="1102" xr:uid="{00000000-0005-0000-0000-000079010000}"/>
    <cellStyle name="60% - Accent6 2 4" xfId="1103" xr:uid="{00000000-0005-0000-0000-00007A010000}"/>
    <cellStyle name="60% - Accent6 2 5" xfId="1100" xr:uid="{00000000-0005-0000-0000-00007B010000}"/>
    <cellStyle name="60% - Accent6 3" xfId="168" xr:uid="{00000000-0005-0000-0000-00007C010000}"/>
    <cellStyle name="60% - Accent6 3 2" xfId="1105" xr:uid="{00000000-0005-0000-0000-00007D010000}"/>
    <cellStyle name="60% - Accent6 3 3" xfId="1106" xr:uid="{00000000-0005-0000-0000-00007E010000}"/>
    <cellStyle name="60% - Accent6 3 4" xfId="1104" xr:uid="{00000000-0005-0000-0000-00007F010000}"/>
    <cellStyle name="60% - Accent6 4" xfId="169" xr:uid="{00000000-0005-0000-0000-000080010000}"/>
    <cellStyle name="60% - Accent6 5" xfId="851" xr:uid="{00000000-0005-0000-0000-000081010000}"/>
    <cellStyle name="Accent1" xfId="18" builtinId="29" customBuiltin="1"/>
    <cellStyle name="Accent1 2" xfId="170" xr:uid="{00000000-0005-0000-0000-000083010000}"/>
    <cellStyle name="Accent1 2 2" xfId="1108" xr:uid="{00000000-0005-0000-0000-000084010000}"/>
    <cellStyle name="Accent1 2 3" xfId="1109" xr:uid="{00000000-0005-0000-0000-000085010000}"/>
    <cellStyle name="Accent1 2 4" xfId="1110" xr:uid="{00000000-0005-0000-0000-000086010000}"/>
    <cellStyle name="Accent1 2 5" xfId="1107" xr:uid="{00000000-0005-0000-0000-000087010000}"/>
    <cellStyle name="Accent1 3" xfId="171" xr:uid="{00000000-0005-0000-0000-000088010000}"/>
    <cellStyle name="Accent1 3 2" xfId="1112" xr:uid="{00000000-0005-0000-0000-000089010000}"/>
    <cellStyle name="Accent1 3 3" xfId="1113" xr:uid="{00000000-0005-0000-0000-00008A010000}"/>
    <cellStyle name="Accent1 3 4" xfId="1111" xr:uid="{00000000-0005-0000-0000-00008B010000}"/>
    <cellStyle name="Accent1 4" xfId="172" xr:uid="{00000000-0005-0000-0000-00008C010000}"/>
    <cellStyle name="Accent2" xfId="22" builtinId="33" customBuiltin="1"/>
    <cellStyle name="Accent2 2" xfId="173" xr:uid="{00000000-0005-0000-0000-00008E010000}"/>
    <cellStyle name="Accent2 2 2" xfId="1115" xr:uid="{00000000-0005-0000-0000-00008F010000}"/>
    <cellStyle name="Accent2 2 3" xfId="1116" xr:uid="{00000000-0005-0000-0000-000090010000}"/>
    <cellStyle name="Accent2 2 4" xfId="1117" xr:uid="{00000000-0005-0000-0000-000091010000}"/>
    <cellStyle name="Accent2 2 5" xfId="1114" xr:uid="{00000000-0005-0000-0000-000092010000}"/>
    <cellStyle name="Accent2 3" xfId="174" xr:uid="{00000000-0005-0000-0000-000093010000}"/>
    <cellStyle name="Accent2 3 2" xfId="1119" xr:uid="{00000000-0005-0000-0000-000094010000}"/>
    <cellStyle name="Accent2 3 3" xfId="1120" xr:uid="{00000000-0005-0000-0000-000095010000}"/>
    <cellStyle name="Accent2 3 4" xfId="1118" xr:uid="{00000000-0005-0000-0000-000096010000}"/>
    <cellStyle name="Accent2 4" xfId="175" xr:uid="{00000000-0005-0000-0000-000097010000}"/>
    <cellStyle name="Accent3" xfId="26" builtinId="37" customBuiltin="1"/>
    <cellStyle name="Accent3 2" xfId="176" xr:uid="{00000000-0005-0000-0000-000099010000}"/>
    <cellStyle name="Accent3 2 2" xfId="1122" xr:uid="{00000000-0005-0000-0000-00009A010000}"/>
    <cellStyle name="Accent3 2 3" xfId="1123" xr:uid="{00000000-0005-0000-0000-00009B010000}"/>
    <cellStyle name="Accent3 2 4" xfId="1124" xr:uid="{00000000-0005-0000-0000-00009C010000}"/>
    <cellStyle name="Accent3 2 5" xfId="1121" xr:uid="{00000000-0005-0000-0000-00009D010000}"/>
    <cellStyle name="Accent3 3" xfId="177" xr:uid="{00000000-0005-0000-0000-00009E010000}"/>
    <cellStyle name="Accent3 3 2" xfId="1126" xr:uid="{00000000-0005-0000-0000-00009F010000}"/>
    <cellStyle name="Accent3 3 3" xfId="1127" xr:uid="{00000000-0005-0000-0000-0000A0010000}"/>
    <cellStyle name="Accent3 3 4" xfId="1125" xr:uid="{00000000-0005-0000-0000-0000A1010000}"/>
    <cellStyle name="Accent3 4" xfId="178" xr:uid="{00000000-0005-0000-0000-0000A2010000}"/>
    <cellStyle name="Accent4" xfId="30" builtinId="41" customBuiltin="1"/>
    <cellStyle name="Accent4 2" xfId="179" xr:uid="{00000000-0005-0000-0000-0000A4010000}"/>
    <cellStyle name="Accent4 2 2" xfId="1129" xr:uid="{00000000-0005-0000-0000-0000A5010000}"/>
    <cellStyle name="Accent4 2 3" xfId="1130" xr:uid="{00000000-0005-0000-0000-0000A6010000}"/>
    <cellStyle name="Accent4 2 4" xfId="1131" xr:uid="{00000000-0005-0000-0000-0000A7010000}"/>
    <cellStyle name="Accent4 2 5" xfId="1128" xr:uid="{00000000-0005-0000-0000-0000A8010000}"/>
    <cellStyle name="Accent4 3" xfId="180" xr:uid="{00000000-0005-0000-0000-0000A9010000}"/>
    <cellStyle name="Accent4 3 2" xfId="1133" xr:uid="{00000000-0005-0000-0000-0000AA010000}"/>
    <cellStyle name="Accent4 3 3" xfId="1134" xr:uid="{00000000-0005-0000-0000-0000AB010000}"/>
    <cellStyle name="Accent4 3 4" xfId="1132" xr:uid="{00000000-0005-0000-0000-0000AC010000}"/>
    <cellStyle name="Accent4 4" xfId="181" xr:uid="{00000000-0005-0000-0000-0000AD010000}"/>
    <cellStyle name="Accent5" xfId="34" builtinId="45" customBuiltin="1"/>
    <cellStyle name="Accent5 2" xfId="182" xr:uid="{00000000-0005-0000-0000-0000AF010000}"/>
    <cellStyle name="Accent5 2 2" xfId="1136" xr:uid="{00000000-0005-0000-0000-0000B0010000}"/>
    <cellStyle name="Accent5 2 3" xfId="1137" xr:uid="{00000000-0005-0000-0000-0000B1010000}"/>
    <cellStyle name="Accent5 2 4" xfId="1138" xr:uid="{00000000-0005-0000-0000-0000B2010000}"/>
    <cellStyle name="Accent5 2 5" xfId="1135" xr:uid="{00000000-0005-0000-0000-0000B3010000}"/>
    <cellStyle name="Accent5 3" xfId="183" xr:uid="{00000000-0005-0000-0000-0000B4010000}"/>
    <cellStyle name="Accent5 3 2" xfId="1140" xr:uid="{00000000-0005-0000-0000-0000B5010000}"/>
    <cellStyle name="Accent5 3 3" xfId="1141" xr:uid="{00000000-0005-0000-0000-0000B6010000}"/>
    <cellStyle name="Accent5 3 4" xfId="1139" xr:uid="{00000000-0005-0000-0000-0000B7010000}"/>
    <cellStyle name="Accent5 4" xfId="184" xr:uid="{00000000-0005-0000-0000-0000B8010000}"/>
    <cellStyle name="Accent6" xfId="38" builtinId="49" customBuiltin="1"/>
    <cellStyle name="Accent6 2" xfId="185" xr:uid="{00000000-0005-0000-0000-0000BA010000}"/>
    <cellStyle name="Accent6 2 2" xfId="1143" xr:uid="{00000000-0005-0000-0000-0000BB010000}"/>
    <cellStyle name="Accent6 2 3" xfId="1144" xr:uid="{00000000-0005-0000-0000-0000BC010000}"/>
    <cellStyle name="Accent6 2 4" xfId="1145" xr:uid="{00000000-0005-0000-0000-0000BD010000}"/>
    <cellStyle name="Accent6 2 5" xfId="1142" xr:uid="{00000000-0005-0000-0000-0000BE010000}"/>
    <cellStyle name="Accent6 3" xfId="186" xr:uid="{00000000-0005-0000-0000-0000BF010000}"/>
    <cellStyle name="Accent6 3 2" xfId="1147" xr:uid="{00000000-0005-0000-0000-0000C0010000}"/>
    <cellStyle name="Accent6 3 3" xfId="1148" xr:uid="{00000000-0005-0000-0000-0000C1010000}"/>
    <cellStyle name="Accent6 3 4" xfId="1146" xr:uid="{00000000-0005-0000-0000-0000C2010000}"/>
    <cellStyle name="Accent6 4" xfId="187" xr:uid="{00000000-0005-0000-0000-0000C3010000}"/>
    <cellStyle name="Bad" xfId="8" builtinId="27" customBuiltin="1"/>
    <cellStyle name="Bad 2" xfId="188" xr:uid="{00000000-0005-0000-0000-0000C5010000}"/>
    <cellStyle name="Bad 2 2" xfId="1150" xr:uid="{00000000-0005-0000-0000-0000C6010000}"/>
    <cellStyle name="Bad 2 3" xfId="1151" xr:uid="{00000000-0005-0000-0000-0000C7010000}"/>
    <cellStyle name="Bad 2 4" xfId="1152" xr:uid="{00000000-0005-0000-0000-0000C8010000}"/>
    <cellStyle name="Bad 2 5" xfId="1149" xr:uid="{00000000-0005-0000-0000-0000C9010000}"/>
    <cellStyle name="Bad 3" xfId="189" xr:uid="{00000000-0005-0000-0000-0000CA010000}"/>
    <cellStyle name="Bad 3 2" xfId="1154" xr:uid="{00000000-0005-0000-0000-0000CB010000}"/>
    <cellStyle name="Bad 3 3" xfId="1155" xr:uid="{00000000-0005-0000-0000-0000CC010000}"/>
    <cellStyle name="Bad 3 4" xfId="1153" xr:uid="{00000000-0005-0000-0000-0000CD010000}"/>
    <cellStyle name="Bad 4" xfId="190" xr:uid="{00000000-0005-0000-0000-0000CE010000}"/>
    <cellStyle name="Calculation" xfId="12" builtinId="22" customBuiltin="1"/>
    <cellStyle name="Calculation 2" xfId="191" xr:uid="{00000000-0005-0000-0000-0000D0010000}"/>
    <cellStyle name="Calculation 2 2" xfId="1157" xr:uid="{00000000-0005-0000-0000-0000D1010000}"/>
    <cellStyle name="Calculation 2 3" xfId="1158" xr:uid="{00000000-0005-0000-0000-0000D2010000}"/>
    <cellStyle name="Calculation 2 4" xfId="1159" xr:uid="{00000000-0005-0000-0000-0000D3010000}"/>
    <cellStyle name="Calculation 2 5" xfId="1156" xr:uid="{00000000-0005-0000-0000-0000D4010000}"/>
    <cellStyle name="Calculation 3" xfId="192" xr:uid="{00000000-0005-0000-0000-0000D5010000}"/>
    <cellStyle name="Calculation 3 2" xfId="1161" xr:uid="{00000000-0005-0000-0000-0000D6010000}"/>
    <cellStyle name="Calculation 3 3" xfId="1162" xr:uid="{00000000-0005-0000-0000-0000D7010000}"/>
    <cellStyle name="Calculation 3 4" xfId="1160" xr:uid="{00000000-0005-0000-0000-0000D8010000}"/>
    <cellStyle name="Calculation 4" xfId="193" xr:uid="{00000000-0005-0000-0000-0000D9010000}"/>
    <cellStyle name="Check Cell" xfId="14" builtinId="23" customBuiltin="1"/>
    <cellStyle name="Check Cell 2" xfId="194" xr:uid="{00000000-0005-0000-0000-0000DB010000}"/>
    <cellStyle name="Check Cell 2 2" xfId="1164" xr:uid="{00000000-0005-0000-0000-0000DC010000}"/>
    <cellStyle name="Check Cell 2 3" xfId="1165" xr:uid="{00000000-0005-0000-0000-0000DD010000}"/>
    <cellStyle name="Check Cell 2 4" xfId="1166" xr:uid="{00000000-0005-0000-0000-0000DE010000}"/>
    <cellStyle name="Check Cell 2 5" xfId="1163" xr:uid="{00000000-0005-0000-0000-0000DF010000}"/>
    <cellStyle name="Check Cell 3" xfId="195" xr:uid="{00000000-0005-0000-0000-0000E0010000}"/>
    <cellStyle name="Check Cell 3 2" xfId="1168" xr:uid="{00000000-0005-0000-0000-0000E1010000}"/>
    <cellStyle name="Check Cell 3 3" xfId="1169" xr:uid="{00000000-0005-0000-0000-0000E2010000}"/>
    <cellStyle name="Check Cell 3 4" xfId="1167" xr:uid="{00000000-0005-0000-0000-0000E3010000}"/>
    <cellStyle name="Check Cell 4" xfId="196" xr:uid="{00000000-0005-0000-0000-0000E4010000}"/>
    <cellStyle name="Comma" xfId="1412" builtinId="3"/>
    <cellStyle name="Comma 10" xfId="197" xr:uid="{00000000-0005-0000-0000-0000E5010000}"/>
    <cellStyle name="Comma 10 10" xfId="42" xr:uid="{00000000-0005-0000-0000-0000E6010000}"/>
    <cellStyle name="Comma 10 10 2" xfId="198" xr:uid="{00000000-0005-0000-0000-0000E7010000}"/>
    <cellStyle name="Comma 10 10 3" xfId="199" xr:uid="{00000000-0005-0000-0000-0000E8010000}"/>
    <cellStyle name="Comma 10 11" xfId="200" xr:uid="{00000000-0005-0000-0000-0000E9010000}"/>
    <cellStyle name="Comma 10 11 2" xfId="201" xr:uid="{00000000-0005-0000-0000-0000EA010000}"/>
    <cellStyle name="Comma 10 11 3" xfId="202" xr:uid="{00000000-0005-0000-0000-0000EB010000}"/>
    <cellStyle name="Comma 10 12" xfId="203" xr:uid="{00000000-0005-0000-0000-0000EC010000}"/>
    <cellStyle name="Comma 10 12 2" xfId="204" xr:uid="{00000000-0005-0000-0000-0000ED010000}"/>
    <cellStyle name="Comma 10 12 3" xfId="205" xr:uid="{00000000-0005-0000-0000-0000EE010000}"/>
    <cellStyle name="Comma 10 13" xfId="206" xr:uid="{00000000-0005-0000-0000-0000EF010000}"/>
    <cellStyle name="Comma 10 13 2" xfId="207" xr:uid="{00000000-0005-0000-0000-0000F0010000}"/>
    <cellStyle name="Comma 10 13 3" xfId="208" xr:uid="{00000000-0005-0000-0000-0000F1010000}"/>
    <cellStyle name="Comma 10 14" xfId="209" xr:uid="{00000000-0005-0000-0000-0000F2010000}"/>
    <cellStyle name="Comma 10 14 2" xfId="210" xr:uid="{00000000-0005-0000-0000-0000F3010000}"/>
    <cellStyle name="Comma 10 14 3" xfId="211" xr:uid="{00000000-0005-0000-0000-0000F4010000}"/>
    <cellStyle name="Comma 10 15" xfId="212" xr:uid="{00000000-0005-0000-0000-0000F5010000}"/>
    <cellStyle name="Comma 10 15 2" xfId="213" xr:uid="{00000000-0005-0000-0000-0000F6010000}"/>
    <cellStyle name="Comma 10 15 3" xfId="214" xr:uid="{00000000-0005-0000-0000-0000F7010000}"/>
    <cellStyle name="Comma 10 16" xfId="215" xr:uid="{00000000-0005-0000-0000-0000F8010000}"/>
    <cellStyle name="Comma 10 16 2" xfId="216" xr:uid="{00000000-0005-0000-0000-0000F9010000}"/>
    <cellStyle name="Comma 10 16 3" xfId="217" xr:uid="{00000000-0005-0000-0000-0000FA010000}"/>
    <cellStyle name="Comma 10 17" xfId="218" xr:uid="{00000000-0005-0000-0000-0000FB010000}"/>
    <cellStyle name="Comma 10 18" xfId="219" xr:uid="{00000000-0005-0000-0000-0000FC010000}"/>
    <cellStyle name="Comma 10 2" xfId="220" xr:uid="{00000000-0005-0000-0000-0000FD010000}"/>
    <cellStyle name="Comma 10 2 2" xfId="221" xr:uid="{00000000-0005-0000-0000-0000FE010000}"/>
    <cellStyle name="Comma 10 2 3" xfId="222" xr:uid="{00000000-0005-0000-0000-0000FF010000}"/>
    <cellStyle name="Comma 10 3" xfId="223" xr:uid="{00000000-0005-0000-0000-000000020000}"/>
    <cellStyle name="Comma 10 3 2" xfId="224" xr:uid="{00000000-0005-0000-0000-000001020000}"/>
    <cellStyle name="Comma 10 3 3" xfId="225" xr:uid="{00000000-0005-0000-0000-000002020000}"/>
    <cellStyle name="Comma 10 4" xfId="226" xr:uid="{00000000-0005-0000-0000-000003020000}"/>
    <cellStyle name="Comma 10 4 2" xfId="227" xr:uid="{00000000-0005-0000-0000-000004020000}"/>
    <cellStyle name="Comma 10 4 3" xfId="228" xr:uid="{00000000-0005-0000-0000-000005020000}"/>
    <cellStyle name="Comma 10 5" xfId="229" xr:uid="{00000000-0005-0000-0000-000006020000}"/>
    <cellStyle name="Comma 10 5 2" xfId="230" xr:uid="{00000000-0005-0000-0000-000007020000}"/>
    <cellStyle name="Comma 10 5 3" xfId="231" xr:uid="{00000000-0005-0000-0000-000008020000}"/>
    <cellStyle name="Comma 10 6" xfId="232" xr:uid="{00000000-0005-0000-0000-000009020000}"/>
    <cellStyle name="Comma 10 6 2" xfId="233" xr:uid="{00000000-0005-0000-0000-00000A020000}"/>
    <cellStyle name="Comma 10 6 3" xfId="234" xr:uid="{00000000-0005-0000-0000-00000B020000}"/>
    <cellStyle name="Comma 10 7" xfId="235" xr:uid="{00000000-0005-0000-0000-00000C020000}"/>
    <cellStyle name="Comma 10 7 2" xfId="236" xr:uid="{00000000-0005-0000-0000-00000D020000}"/>
    <cellStyle name="Comma 10 7 3" xfId="237" xr:uid="{00000000-0005-0000-0000-00000E020000}"/>
    <cellStyle name="Comma 10 8" xfId="238" xr:uid="{00000000-0005-0000-0000-00000F020000}"/>
    <cellStyle name="Comma 10 8 2" xfId="239" xr:uid="{00000000-0005-0000-0000-000010020000}"/>
    <cellStyle name="Comma 10 8 3" xfId="240" xr:uid="{00000000-0005-0000-0000-000011020000}"/>
    <cellStyle name="Comma 10 9" xfId="241" xr:uid="{00000000-0005-0000-0000-000012020000}"/>
    <cellStyle name="Comma 10 9 2" xfId="242" xr:uid="{00000000-0005-0000-0000-000013020000}"/>
    <cellStyle name="Comma 10 9 3" xfId="243" xr:uid="{00000000-0005-0000-0000-000014020000}"/>
    <cellStyle name="Comma 11" xfId="244" xr:uid="{00000000-0005-0000-0000-000015020000}"/>
    <cellStyle name="Comma 11 2" xfId="245" xr:uid="{00000000-0005-0000-0000-000016020000}"/>
    <cellStyle name="Comma 12" xfId="246" xr:uid="{00000000-0005-0000-0000-000017020000}"/>
    <cellStyle name="Comma 12 2" xfId="247" xr:uid="{00000000-0005-0000-0000-000018020000}"/>
    <cellStyle name="Comma 12 3" xfId="864" xr:uid="{00000000-0005-0000-0000-000019020000}"/>
    <cellStyle name="Comma 13" xfId="248" xr:uid="{00000000-0005-0000-0000-00001A020000}"/>
    <cellStyle name="Comma 13 2" xfId="249" xr:uid="{00000000-0005-0000-0000-00001B020000}"/>
    <cellStyle name="Comma 14" xfId="250" xr:uid="{00000000-0005-0000-0000-00001C020000}"/>
    <cellStyle name="Comma 15" xfId="251" xr:uid="{00000000-0005-0000-0000-00001D020000}"/>
    <cellStyle name="Comma 15 2" xfId="252" xr:uid="{00000000-0005-0000-0000-00001E020000}"/>
    <cellStyle name="Comma 16" xfId="253" xr:uid="{00000000-0005-0000-0000-00001F020000}"/>
    <cellStyle name="Comma 16 2" xfId="254" xr:uid="{00000000-0005-0000-0000-000020020000}"/>
    <cellStyle name="Comma 17" xfId="255" xr:uid="{00000000-0005-0000-0000-000021020000}"/>
    <cellStyle name="Comma 17 2" xfId="256" xr:uid="{00000000-0005-0000-0000-000022020000}"/>
    <cellStyle name="Comma 18" xfId="257" xr:uid="{00000000-0005-0000-0000-000023020000}"/>
    <cellStyle name="Comma 18 2" xfId="258" xr:uid="{00000000-0005-0000-0000-000024020000}"/>
    <cellStyle name="Comma 19" xfId="259" xr:uid="{00000000-0005-0000-0000-000025020000}"/>
    <cellStyle name="Comma 19 2" xfId="260" xr:uid="{00000000-0005-0000-0000-000026020000}"/>
    <cellStyle name="Comma 2" xfId="261" xr:uid="{00000000-0005-0000-0000-000027020000}"/>
    <cellStyle name="Comma 2 10" xfId="262" xr:uid="{00000000-0005-0000-0000-000028020000}"/>
    <cellStyle name="Comma 2 10 2" xfId="263" xr:uid="{00000000-0005-0000-0000-000029020000}"/>
    <cellStyle name="Comma 2 10 2 2" xfId="264" xr:uid="{00000000-0005-0000-0000-00002A020000}"/>
    <cellStyle name="Comma 2 10 2 3" xfId="265" xr:uid="{00000000-0005-0000-0000-00002B020000}"/>
    <cellStyle name="Comma 2 10 3" xfId="266" xr:uid="{00000000-0005-0000-0000-00002C020000}"/>
    <cellStyle name="Comma 2 10 4" xfId="267" xr:uid="{00000000-0005-0000-0000-00002D020000}"/>
    <cellStyle name="Comma 2 11" xfId="268" xr:uid="{00000000-0005-0000-0000-00002E020000}"/>
    <cellStyle name="Comma 2 11 2" xfId="269" xr:uid="{00000000-0005-0000-0000-00002F020000}"/>
    <cellStyle name="Comma 2 11 3" xfId="270" xr:uid="{00000000-0005-0000-0000-000030020000}"/>
    <cellStyle name="Comma 2 12" xfId="271" xr:uid="{00000000-0005-0000-0000-000031020000}"/>
    <cellStyle name="Comma 2 12 2" xfId="272" xr:uid="{00000000-0005-0000-0000-000032020000}"/>
    <cellStyle name="Comma 2 12 3" xfId="273" xr:uid="{00000000-0005-0000-0000-000033020000}"/>
    <cellStyle name="Comma 2 13" xfId="274" xr:uid="{00000000-0005-0000-0000-000034020000}"/>
    <cellStyle name="Comma 2 13 2" xfId="275" xr:uid="{00000000-0005-0000-0000-000035020000}"/>
    <cellStyle name="Comma 2 13 3" xfId="276" xr:uid="{00000000-0005-0000-0000-000036020000}"/>
    <cellStyle name="Comma 2 14" xfId="277" xr:uid="{00000000-0005-0000-0000-000037020000}"/>
    <cellStyle name="Comma 2 14 2" xfId="278" xr:uid="{00000000-0005-0000-0000-000038020000}"/>
    <cellStyle name="Comma 2 14 3" xfId="279" xr:uid="{00000000-0005-0000-0000-000039020000}"/>
    <cellStyle name="Comma 2 15" xfId="280" xr:uid="{00000000-0005-0000-0000-00003A020000}"/>
    <cellStyle name="Comma 2 15 2" xfId="281" xr:uid="{00000000-0005-0000-0000-00003B020000}"/>
    <cellStyle name="Comma 2 15 3" xfId="282" xr:uid="{00000000-0005-0000-0000-00003C020000}"/>
    <cellStyle name="Comma 2 16" xfId="283" xr:uid="{00000000-0005-0000-0000-00003D020000}"/>
    <cellStyle name="Comma 2 16 2" xfId="284" xr:uid="{00000000-0005-0000-0000-00003E020000}"/>
    <cellStyle name="Comma 2 16 3" xfId="285" xr:uid="{00000000-0005-0000-0000-00003F020000}"/>
    <cellStyle name="Comma 2 17" xfId="286" xr:uid="{00000000-0005-0000-0000-000040020000}"/>
    <cellStyle name="Comma 2 17 2" xfId="287" xr:uid="{00000000-0005-0000-0000-000041020000}"/>
    <cellStyle name="Comma 2 17 3" xfId="288" xr:uid="{00000000-0005-0000-0000-000042020000}"/>
    <cellStyle name="Comma 2 18" xfId="289" xr:uid="{00000000-0005-0000-0000-000043020000}"/>
    <cellStyle name="Comma 2 18 2" xfId="290" xr:uid="{00000000-0005-0000-0000-000044020000}"/>
    <cellStyle name="Comma 2 18 3" xfId="291" xr:uid="{00000000-0005-0000-0000-000045020000}"/>
    <cellStyle name="Comma 2 19" xfId="292" xr:uid="{00000000-0005-0000-0000-000046020000}"/>
    <cellStyle name="Comma 2 19 2" xfId="293" xr:uid="{00000000-0005-0000-0000-000047020000}"/>
    <cellStyle name="Comma 2 19 3" xfId="294" xr:uid="{00000000-0005-0000-0000-000048020000}"/>
    <cellStyle name="Comma 2 2" xfId="295" xr:uid="{00000000-0005-0000-0000-000049020000}"/>
    <cellStyle name="Comma 2 2 10" xfId="296" xr:uid="{00000000-0005-0000-0000-00004A020000}"/>
    <cellStyle name="Comma 2 2 11" xfId="297" xr:uid="{00000000-0005-0000-0000-00004B020000}"/>
    <cellStyle name="Comma 2 2 12" xfId="298" xr:uid="{00000000-0005-0000-0000-00004C020000}"/>
    <cellStyle name="Comma 2 2 13" xfId="299" xr:uid="{00000000-0005-0000-0000-00004D020000}"/>
    <cellStyle name="Comma 2 2 14" xfId="300" xr:uid="{00000000-0005-0000-0000-00004E020000}"/>
    <cellStyle name="Comma 2 2 15" xfId="301" xr:uid="{00000000-0005-0000-0000-00004F020000}"/>
    <cellStyle name="Comma 2 2 2" xfId="302" xr:uid="{00000000-0005-0000-0000-000050020000}"/>
    <cellStyle name="Comma 2 2 2 10" xfId="303" xr:uid="{00000000-0005-0000-0000-000051020000}"/>
    <cellStyle name="Comma 2 2 2 10 2" xfId="304" xr:uid="{00000000-0005-0000-0000-000052020000}"/>
    <cellStyle name="Comma 2 2 2 10 3" xfId="305" xr:uid="{00000000-0005-0000-0000-000053020000}"/>
    <cellStyle name="Comma 2 2 2 11" xfId="306" xr:uid="{00000000-0005-0000-0000-000054020000}"/>
    <cellStyle name="Comma 2 2 2 11 2" xfId="307" xr:uid="{00000000-0005-0000-0000-000055020000}"/>
    <cellStyle name="Comma 2 2 2 11 3" xfId="308" xr:uid="{00000000-0005-0000-0000-000056020000}"/>
    <cellStyle name="Comma 2 2 2 12" xfId="309" xr:uid="{00000000-0005-0000-0000-000057020000}"/>
    <cellStyle name="Comma 2 2 2 12 2" xfId="310" xr:uid="{00000000-0005-0000-0000-000058020000}"/>
    <cellStyle name="Comma 2 2 2 12 3" xfId="311" xr:uid="{00000000-0005-0000-0000-000059020000}"/>
    <cellStyle name="Comma 2 2 2 2" xfId="312" xr:uid="{00000000-0005-0000-0000-00005A020000}"/>
    <cellStyle name="Comma 2 2 2 2 10" xfId="313" xr:uid="{00000000-0005-0000-0000-00005B020000}"/>
    <cellStyle name="Comma 2 2 2 2 11" xfId="314" xr:uid="{00000000-0005-0000-0000-00005C020000}"/>
    <cellStyle name="Comma 2 2 2 2 12" xfId="315" xr:uid="{00000000-0005-0000-0000-00005D020000}"/>
    <cellStyle name="Comma 2 2 2 2 2" xfId="316" xr:uid="{00000000-0005-0000-0000-00005E020000}"/>
    <cellStyle name="Comma 2 2 2 2 2 2" xfId="317" xr:uid="{00000000-0005-0000-0000-00005F020000}"/>
    <cellStyle name="Comma 2 2 2 2 2 2 10" xfId="318" xr:uid="{00000000-0005-0000-0000-000060020000}"/>
    <cellStyle name="Comma 2 2 2 2 2 2 11" xfId="319" xr:uid="{00000000-0005-0000-0000-000061020000}"/>
    <cellStyle name="Comma 2 2 2 2 2 2 2" xfId="320" xr:uid="{00000000-0005-0000-0000-000062020000}"/>
    <cellStyle name="Comma 2 2 2 2 2 2 2 2" xfId="321" xr:uid="{00000000-0005-0000-0000-000063020000}"/>
    <cellStyle name="Comma 2 2 2 2 2 2 2 2 2" xfId="322" xr:uid="{00000000-0005-0000-0000-000064020000}"/>
    <cellStyle name="Comma 2 2 2 2 2 2 2 2 3" xfId="323" xr:uid="{00000000-0005-0000-0000-000065020000}"/>
    <cellStyle name="Comma 2 2 2 2 2 2 2 3" xfId="324" xr:uid="{00000000-0005-0000-0000-000066020000}"/>
    <cellStyle name="Comma 2 2 2 2 2 2 2 3 2" xfId="325" xr:uid="{00000000-0005-0000-0000-000067020000}"/>
    <cellStyle name="Comma 2 2 2 2 2 2 2 3 3" xfId="326" xr:uid="{00000000-0005-0000-0000-000068020000}"/>
    <cellStyle name="Comma 2 2 2 2 2 2 2 4" xfId="327" xr:uid="{00000000-0005-0000-0000-000069020000}"/>
    <cellStyle name="Comma 2 2 2 2 2 2 2 4 2" xfId="328" xr:uid="{00000000-0005-0000-0000-00006A020000}"/>
    <cellStyle name="Comma 2 2 2 2 2 2 2 4 3" xfId="329" xr:uid="{00000000-0005-0000-0000-00006B020000}"/>
    <cellStyle name="Comma 2 2 2 2 2 2 2 5" xfId="330" xr:uid="{00000000-0005-0000-0000-00006C020000}"/>
    <cellStyle name="Comma 2 2 2 2 2 2 2 5 2" xfId="331" xr:uid="{00000000-0005-0000-0000-00006D020000}"/>
    <cellStyle name="Comma 2 2 2 2 2 2 2 5 3" xfId="332" xr:uid="{00000000-0005-0000-0000-00006E020000}"/>
    <cellStyle name="Comma 2 2 2 2 2 2 2 6" xfId="333" xr:uid="{00000000-0005-0000-0000-00006F020000}"/>
    <cellStyle name="Comma 2 2 2 2 2 2 2 6 2" xfId="334" xr:uid="{00000000-0005-0000-0000-000070020000}"/>
    <cellStyle name="Comma 2 2 2 2 2 2 2 6 3" xfId="335" xr:uid="{00000000-0005-0000-0000-000071020000}"/>
    <cellStyle name="Comma 2 2 2 2 2 2 2 7" xfId="336" xr:uid="{00000000-0005-0000-0000-000072020000}"/>
    <cellStyle name="Comma 2 2 2 2 2 2 2 7 2" xfId="337" xr:uid="{00000000-0005-0000-0000-000073020000}"/>
    <cellStyle name="Comma 2 2 2 2 2 2 2 7 3" xfId="338" xr:uid="{00000000-0005-0000-0000-000074020000}"/>
    <cellStyle name="Comma 2 2 2 2 2 2 2 8" xfId="339" xr:uid="{00000000-0005-0000-0000-000075020000}"/>
    <cellStyle name="Comma 2 2 2 2 2 2 2 8 2" xfId="340" xr:uid="{00000000-0005-0000-0000-000076020000}"/>
    <cellStyle name="Comma 2 2 2 2 2 2 2 8 3" xfId="341" xr:uid="{00000000-0005-0000-0000-000077020000}"/>
    <cellStyle name="Comma 2 2 2 2 2 2 3" xfId="342" xr:uid="{00000000-0005-0000-0000-000078020000}"/>
    <cellStyle name="Comma 2 2 2 2 2 2 3 2" xfId="343" xr:uid="{00000000-0005-0000-0000-000079020000}"/>
    <cellStyle name="Comma 2 2 2 2 2 2 3 3" xfId="344" xr:uid="{00000000-0005-0000-0000-00007A020000}"/>
    <cellStyle name="Comma 2 2 2 2 2 2 4" xfId="345" xr:uid="{00000000-0005-0000-0000-00007B020000}"/>
    <cellStyle name="Comma 2 2 2 2 2 2 5" xfId="346" xr:uid="{00000000-0005-0000-0000-00007C020000}"/>
    <cellStyle name="Comma 2 2 2 2 2 2 6" xfId="347" xr:uid="{00000000-0005-0000-0000-00007D020000}"/>
    <cellStyle name="Comma 2 2 2 2 2 2 7" xfId="348" xr:uid="{00000000-0005-0000-0000-00007E020000}"/>
    <cellStyle name="Comma 2 2 2 2 2 2 8" xfId="349" xr:uid="{00000000-0005-0000-0000-00007F020000}"/>
    <cellStyle name="Comma 2 2 2 2 2 2 9" xfId="350" xr:uid="{00000000-0005-0000-0000-000080020000}"/>
    <cellStyle name="Comma 2 2 2 2 2 3" xfId="351" xr:uid="{00000000-0005-0000-0000-000081020000}"/>
    <cellStyle name="Comma 2 2 2 2 2 4" xfId="352" xr:uid="{00000000-0005-0000-0000-000082020000}"/>
    <cellStyle name="Comma 2 2 2 2 2 4 2" xfId="353" xr:uid="{00000000-0005-0000-0000-000083020000}"/>
    <cellStyle name="Comma 2 2 2 2 2 4 3" xfId="354" xr:uid="{00000000-0005-0000-0000-000084020000}"/>
    <cellStyle name="Comma 2 2 2 2 2 5" xfId="355" xr:uid="{00000000-0005-0000-0000-000085020000}"/>
    <cellStyle name="Comma 2 2 2 2 2 5 2" xfId="356" xr:uid="{00000000-0005-0000-0000-000086020000}"/>
    <cellStyle name="Comma 2 2 2 2 2 5 3" xfId="357" xr:uid="{00000000-0005-0000-0000-000087020000}"/>
    <cellStyle name="Comma 2 2 2 2 2 6" xfId="358" xr:uid="{00000000-0005-0000-0000-000088020000}"/>
    <cellStyle name="Comma 2 2 2 2 2 6 2" xfId="359" xr:uid="{00000000-0005-0000-0000-000089020000}"/>
    <cellStyle name="Comma 2 2 2 2 2 6 3" xfId="360" xr:uid="{00000000-0005-0000-0000-00008A020000}"/>
    <cellStyle name="Comma 2 2 2 2 2 7" xfId="361" xr:uid="{00000000-0005-0000-0000-00008B020000}"/>
    <cellStyle name="Comma 2 2 2 2 2 7 2" xfId="362" xr:uid="{00000000-0005-0000-0000-00008C020000}"/>
    <cellStyle name="Comma 2 2 2 2 2 7 3" xfId="363" xr:uid="{00000000-0005-0000-0000-00008D020000}"/>
    <cellStyle name="Comma 2 2 2 2 2 8" xfId="364" xr:uid="{00000000-0005-0000-0000-00008E020000}"/>
    <cellStyle name="Comma 2 2 2 2 2 8 2" xfId="365" xr:uid="{00000000-0005-0000-0000-00008F020000}"/>
    <cellStyle name="Comma 2 2 2 2 2 8 3" xfId="366" xr:uid="{00000000-0005-0000-0000-000090020000}"/>
    <cellStyle name="Comma 2 2 2 2 2 9" xfId="367" xr:uid="{00000000-0005-0000-0000-000091020000}"/>
    <cellStyle name="Comma 2 2 2 2 2 9 2" xfId="368" xr:uid="{00000000-0005-0000-0000-000092020000}"/>
    <cellStyle name="Comma 2 2 2 2 2 9 3" xfId="369" xr:uid="{00000000-0005-0000-0000-000093020000}"/>
    <cellStyle name="Comma 2 2 2 2 3" xfId="370" xr:uid="{00000000-0005-0000-0000-000094020000}"/>
    <cellStyle name="Comma 2 2 2 2 3 2" xfId="371" xr:uid="{00000000-0005-0000-0000-000095020000}"/>
    <cellStyle name="Comma 2 2 2 2 3 3" xfId="372" xr:uid="{00000000-0005-0000-0000-000096020000}"/>
    <cellStyle name="Comma 2 2 2 2 4" xfId="373" xr:uid="{00000000-0005-0000-0000-000097020000}"/>
    <cellStyle name="Comma 2 2 2 2 4 2" xfId="374" xr:uid="{00000000-0005-0000-0000-000098020000}"/>
    <cellStyle name="Comma 2 2 2 2 4 3" xfId="375" xr:uid="{00000000-0005-0000-0000-000099020000}"/>
    <cellStyle name="Comma 2 2 2 2 5" xfId="376" xr:uid="{00000000-0005-0000-0000-00009A020000}"/>
    <cellStyle name="Comma 2 2 2 2 6" xfId="377" xr:uid="{00000000-0005-0000-0000-00009B020000}"/>
    <cellStyle name="Comma 2 2 2 2 7" xfId="378" xr:uid="{00000000-0005-0000-0000-00009C020000}"/>
    <cellStyle name="Comma 2 2 2 2 8" xfId="379" xr:uid="{00000000-0005-0000-0000-00009D020000}"/>
    <cellStyle name="Comma 2 2 2 2 9" xfId="380" xr:uid="{00000000-0005-0000-0000-00009E020000}"/>
    <cellStyle name="Comma 2 2 2 3" xfId="381" xr:uid="{00000000-0005-0000-0000-00009F020000}"/>
    <cellStyle name="Comma 2 2 2 3 2" xfId="382" xr:uid="{00000000-0005-0000-0000-0000A0020000}"/>
    <cellStyle name="Comma 2 2 2 3 3" xfId="383" xr:uid="{00000000-0005-0000-0000-0000A1020000}"/>
    <cellStyle name="Comma 2 2 2 4" xfId="384" xr:uid="{00000000-0005-0000-0000-0000A2020000}"/>
    <cellStyle name="Comma 2 2 2 4 2" xfId="385" xr:uid="{00000000-0005-0000-0000-0000A3020000}"/>
    <cellStyle name="Comma 2 2 2 4 3" xfId="386" xr:uid="{00000000-0005-0000-0000-0000A4020000}"/>
    <cellStyle name="Comma 2 2 2 5" xfId="387" xr:uid="{00000000-0005-0000-0000-0000A5020000}"/>
    <cellStyle name="Comma 2 2 2 5 2" xfId="388" xr:uid="{00000000-0005-0000-0000-0000A6020000}"/>
    <cellStyle name="Comma 2 2 2 5 3" xfId="389" xr:uid="{00000000-0005-0000-0000-0000A7020000}"/>
    <cellStyle name="Comma 2 2 2 5 4" xfId="390" xr:uid="{00000000-0005-0000-0000-0000A8020000}"/>
    <cellStyle name="Comma 2 2 2 6" xfId="391" xr:uid="{00000000-0005-0000-0000-0000A9020000}"/>
    <cellStyle name="Comma 2 2 2 7" xfId="392" xr:uid="{00000000-0005-0000-0000-0000AA020000}"/>
    <cellStyle name="Comma 2 2 2 7 2" xfId="393" xr:uid="{00000000-0005-0000-0000-0000AB020000}"/>
    <cellStyle name="Comma 2 2 2 7 3" xfId="394" xr:uid="{00000000-0005-0000-0000-0000AC020000}"/>
    <cellStyle name="Comma 2 2 2 8" xfId="395" xr:uid="{00000000-0005-0000-0000-0000AD020000}"/>
    <cellStyle name="Comma 2 2 2 8 2" xfId="396" xr:uid="{00000000-0005-0000-0000-0000AE020000}"/>
    <cellStyle name="Comma 2 2 2 8 3" xfId="397" xr:uid="{00000000-0005-0000-0000-0000AF020000}"/>
    <cellStyle name="Comma 2 2 2 9" xfId="398" xr:uid="{00000000-0005-0000-0000-0000B0020000}"/>
    <cellStyle name="Comma 2 2 2 9 2" xfId="399" xr:uid="{00000000-0005-0000-0000-0000B1020000}"/>
    <cellStyle name="Comma 2 2 2 9 3" xfId="400" xr:uid="{00000000-0005-0000-0000-0000B2020000}"/>
    <cellStyle name="Comma 2 2 3" xfId="401" xr:uid="{00000000-0005-0000-0000-0000B3020000}"/>
    <cellStyle name="Comma 2 2 3 2" xfId="402" xr:uid="{00000000-0005-0000-0000-0000B4020000}"/>
    <cellStyle name="Comma 2 2 3 2 2" xfId="403" xr:uid="{00000000-0005-0000-0000-0000B5020000}"/>
    <cellStyle name="Comma 2 2 3 2 3" xfId="404" xr:uid="{00000000-0005-0000-0000-0000B6020000}"/>
    <cellStyle name="Comma 2 2 3 2 4" xfId="405" xr:uid="{00000000-0005-0000-0000-0000B7020000}"/>
    <cellStyle name="Comma 2 2 3 3" xfId="406" xr:uid="{00000000-0005-0000-0000-0000B8020000}"/>
    <cellStyle name="Comma 2 2 4" xfId="407" xr:uid="{00000000-0005-0000-0000-0000B9020000}"/>
    <cellStyle name="Comma 2 2 5" xfId="408" xr:uid="{00000000-0005-0000-0000-0000BA020000}"/>
    <cellStyle name="Comma 2 2 5 2" xfId="409" xr:uid="{00000000-0005-0000-0000-0000BB020000}"/>
    <cellStyle name="Comma 2 2 5 2 2" xfId="410" xr:uid="{00000000-0005-0000-0000-0000BC020000}"/>
    <cellStyle name="Comma 2 2 5 2 3" xfId="411" xr:uid="{00000000-0005-0000-0000-0000BD020000}"/>
    <cellStyle name="Comma 2 2 6" xfId="412" xr:uid="{00000000-0005-0000-0000-0000BE020000}"/>
    <cellStyle name="Comma 2 2 6 2" xfId="413" xr:uid="{00000000-0005-0000-0000-0000BF020000}"/>
    <cellStyle name="Comma 2 2 6 3" xfId="414" xr:uid="{00000000-0005-0000-0000-0000C0020000}"/>
    <cellStyle name="Comma 2 2 7" xfId="415" xr:uid="{00000000-0005-0000-0000-0000C1020000}"/>
    <cellStyle name="Comma 2 2 8" xfId="416" xr:uid="{00000000-0005-0000-0000-0000C2020000}"/>
    <cellStyle name="Comma 2 2 9" xfId="417" xr:uid="{00000000-0005-0000-0000-0000C3020000}"/>
    <cellStyle name="Comma 2 20" xfId="418" xr:uid="{00000000-0005-0000-0000-0000C4020000}"/>
    <cellStyle name="Comma 2 20 2" xfId="419" xr:uid="{00000000-0005-0000-0000-0000C5020000}"/>
    <cellStyle name="Comma 2 20 3" xfId="420" xr:uid="{00000000-0005-0000-0000-0000C6020000}"/>
    <cellStyle name="Comma 2 21" xfId="421" xr:uid="{00000000-0005-0000-0000-0000C7020000}"/>
    <cellStyle name="Comma 2 21 2" xfId="422" xr:uid="{00000000-0005-0000-0000-0000C8020000}"/>
    <cellStyle name="Comma 2 21 3" xfId="423" xr:uid="{00000000-0005-0000-0000-0000C9020000}"/>
    <cellStyle name="Comma 2 22" xfId="424" xr:uid="{00000000-0005-0000-0000-0000CA020000}"/>
    <cellStyle name="Comma 2 22 2" xfId="425" xr:uid="{00000000-0005-0000-0000-0000CB020000}"/>
    <cellStyle name="Comma 2 22 3" xfId="426" xr:uid="{00000000-0005-0000-0000-0000CC020000}"/>
    <cellStyle name="Comma 2 23" xfId="427" xr:uid="{00000000-0005-0000-0000-0000CD020000}"/>
    <cellStyle name="Comma 2 23 2" xfId="428" xr:uid="{00000000-0005-0000-0000-0000CE020000}"/>
    <cellStyle name="Comma 2 23 3" xfId="429" xr:uid="{00000000-0005-0000-0000-0000CF020000}"/>
    <cellStyle name="Comma 2 24" xfId="430" xr:uid="{00000000-0005-0000-0000-0000D0020000}"/>
    <cellStyle name="Comma 2 24 2" xfId="431" xr:uid="{00000000-0005-0000-0000-0000D1020000}"/>
    <cellStyle name="Comma 2 24 3" xfId="432" xr:uid="{00000000-0005-0000-0000-0000D2020000}"/>
    <cellStyle name="Comma 2 25" xfId="433" xr:uid="{00000000-0005-0000-0000-0000D3020000}"/>
    <cellStyle name="Comma 2 25 2" xfId="434" xr:uid="{00000000-0005-0000-0000-0000D4020000}"/>
    <cellStyle name="Comma 2 25 3" xfId="435" xr:uid="{00000000-0005-0000-0000-0000D5020000}"/>
    <cellStyle name="Comma 2 26" xfId="436" xr:uid="{00000000-0005-0000-0000-0000D6020000}"/>
    <cellStyle name="Comma 2 26 2" xfId="437" xr:uid="{00000000-0005-0000-0000-0000D7020000}"/>
    <cellStyle name="Comma 2 26 3" xfId="438" xr:uid="{00000000-0005-0000-0000-0000D8020000}"/>
    <cellStyle name="Comma 2 27" xfId="439" xr:uid="{00000000-0005-0000-0000-0000D9020000}"/>
    <cellStyle name="Comma 2 27 2" xfId="440" xr:uid="{00000000-0005-0000-0000-0000DA020000}"/>
    <cellStyle name="Comma 2 27 3" xfId="441" xr:uid="{00000000-0005-0000-0000-0000DB020000}"/>
    <cellStyle name="Comma 2 28" xfId="442" xr:uid="{00000000-0005-0000-0000-0000DC020000}"/>
    <cellStyle name="Comma 2 28 2" xfId="443" xr:uid="{00000000-0005-0000-0000-0000DD020000}"/>
    <cellStyle name="Comma 2 28 3" xfId="444" xr:uid="{00000000-0005-0000-0000-0000DE020000}"/>
    <cellStyle name="Comma 2 29" xfId="445" xr:uid="{00000000-0005-0000-0000-0000DF020000}"/>
    <cellStyle name="Comma 2 29 2" xfId="446" xr:uid="{00000000-0005-0000-0000-0000E0020000}"/>
    <cellStyle name="Comma 2 29 3" xfId="447" xr:uid="{00000000-0005-0000-0000-0000E1020000}"/>
    <cellStyle name="Comma 2 3" xfId="448" xr:uid="{00000000-0005-0000-0000-0000E2020000}"/>
    <cellStyle name="Comma 2 3 2" xfId="449" xr:uid="{00000000-0005-0000-0000-0000E3020000}"/>
    <cellStyle name="Comma 2 3 2 2" xfId="450" xr:uid="{00000000-0005-0000-0000-0000E4020000}"/>
    <cellStyle name="Comma 2 3 2 2 2" xfId="451" xr:uid="{00000000-0005-0000-0000-0000E5020000}"/>
    <cellStyle name="Comma 2 3 2 2 2 2" xfId="452" xr:uid="{00000000-0005-0000-0000-0000E6020000}"/>
    <cellStyle name="Comma 2 3 2 2 2 2 2" xfId="453" xr:uid="{00000000-0005-0000-0000-0000E7020000}"/>
    <cellStyle name="Comma 2 3 2 2 2 2 3" xfId="454" xr:uid="{00000000-0005-0000-0000-0000E8020000}"/>
    <cellStyle name="Comma 2 3 2 2 3" xfId="455" xr:uid="{00000000-0005-0000-0000-0000E9020000}"/>
    <cellStyle name="Comma 2 3 2 2 3 2" xfId="456" xr:uid="{00000000-0005-0000-0000-0000EA020000}"/>
    <cellStyle name="Comma 2 3 2 2 3 3" xfId="457" xr:uid="{00000000-0005-0000-0000-0000EB020000}"/>
    <cellStyle name="Comma 2 3 2 2 4" xfId="458" xr:uid="{00000000-0005-0000-0000-0000EC020000}"/>
    <cellStyle name="Comma 2 3 2 2 5" xfId="459" xr:uid="{00000000-0005-0000-0000-0000ED020000}"/>
    <cellStyle name="Comma 2 3 2 3" xfId="460" xr:uid="{00000000-0005-0000-0000-0000EE020000}"/>
    <cellStyle name="Comma 2 3 2 3 2" xfId="461" xr:uid="{00000000-0005-0000-0000-0000EF020000}"/>
    <cellStyle name="Comma 2 3 2 3 3" xfId="462" xr:uid="{00000000-0005-0000-0000-0000F0020000}"/>
    <cellStyle name="Comma 2 3 2 4" xfId="463" xr:uid="{00000000-0005-0000-0000-0000F1020000}"/>
    <cellStyle name="Comma 2 3 2 4 2" xfId="464" xr:uid="{00000000-0005-0000-0000-0000F2020000}"/>
    <cellStyle name="Comma 2 3 2 4 3" xfId="465" xr:uid="{00000000-0005-0000-0000-0000F3020000}"/>
    <cellStyle name="Comma 2 3 2 5" xfId="466" xr:uid="{00000000-0005-0000-0000-0000F4020000}"/>
    <cellStyle name="Comma 2 3 2 5 2" xfId="467" xr:uid="{00000000-0005-0000-0000-0000F5020000}"/>
    <cellStyle name="Comma 2 3 2 5 3" xfId="468" xr:uid="{00000000-0005-0000-0000-0000F6020000}"/>
    <cellStyle name="Comma 2 3 2 5 4" xfId="469" xr:uid="{00000000-0005-0000-0000-0000F7020000}"/>
    <cellStyle name="Comma 2 3 3" xfId="470" xr:uid="{00000000-0005-0000-0000-0000F8020000}"/>
    <cellStyle name="Comma 2 3 3 2" xfId="471" xr:uid="{00000000-0005-0000-0000-0000F9020000}"/>
    <cellStyle name="Comma 2 3 3 2 2" xfId="472" xr:uid="{00000000-0005-0000-0000-0000FA020000}"/>
    <cellStyle name="Comma 2 3 3 2 3" xfId="473" xr:uid="{00000000-0005-0000-0000-0000FB020000}"/>
    <cellStyle name="Comma 2 3 3 2 4" xfId="474" xr:uid="{00000000-0005-0000-0000-0000FC020000}"/>
    <cellStyle name="Comma 2 3 3 3" xfId="475" xr:uid="{00000000-0005-0000-0000-0000FD020000}"/>
    <cellStyle name="Comma 2 3 4" xfId="476" xr:uid="{00000000-0005-0000-0000-0000FE020000}"/>
    <cellStyle name="Comma 2 3 5" xfId="477" xr:uid="{00000000-0005-0000-0000-0000FF020000}"/>
    <cellStyle name="Comma 2 3 5 2" xfId="478" xr:uid="{00000000-0005-0000-0000-000000030000}"/>
    <cellStyle name="Comma 2 3 5 2 2" xfId="479" xr:uid="{00000000-0005-0000-0000-000001030000}"/>
    <cellStyle name="Comma 2 3 5 2 3" xfId="480" xr:uid="{00000000-0005-0000-0000-000002030000}"/>
    <cellStyle name="Comma 2 3 6" xfId="481" xr:uid="{00000000-0005-0000-0000-000003030000}"/>
    <cellStyle name="Comma 2 3 7" xfId="482" xr:uid="{00000000-0005-0000-0000-000004030000}"/>
    <cellStyle name="Comma 2 30" xfId="483" xr:uid="{00000000-0005-0000-0000-000005030000}"/>
    <cellStyle name="Comma 2 30 2" xfId="484" xr:uid="{00000000-0005-0000-0000-000006030000}"/>
    <cellStyle name="Comma 2 30 3" xfId="485" xr:uid="{00000000-0005-0000-0000-000007030000}"/>
    <cellStyle name="Comma 2 31" xfId="486" xr:uid="{00000000-0005-0000-0000-000008030000}"/>
    <cellStyle name="Comma 2 31 2" xfId="487" xr:uid="{00000000-0005-0000-0000-000009030000}"/>
    <cellStyle name="Comma 2 31 3" xfId="488" xr:uid="{00000000-0005-0000-0000-00000A030000}"/>
    <cellStyle name="Comma 2 32" xfId="489" xr:uid="{00000000-0005-0000-0000-00000B030000}"/>
    <cellStyle name="Comma 2 32 2" xfId="490" xr:uid="{00000000-0005-0000-0000-00000C030000}"/>
    <cellStyle name="Comma 2 32 3" xfId="491" xr:uid="{00000000-0005-0000-0000-00000D030000}"/>
    <cellStyle name="Comma 2 33" xfId="492" xr:uid="{00000000-0005-0000-0000-00000E030000}"/>
    <cellStyle name="Comma 2 33 2" xfId="493" xr:uid="{00000000-0005-0000-0000-00000F030000}"/>
    <cellStyle name="Comma 2 33 3" xfId="494" xr:uid="{00000000-0005-0000-0000-000010030000}"/>
    <cellStyle name="Comma 2 34" xfId="495" xr:uid="{00000000-0005-0000-0000-000011030000}"/>
    <cellStyle name="Comma 2 34 2" xfId="496" xr:uid="{00000000-0005-0000-0000-000012030000}"/>
    <cellStyle name="Comma 2 34 3" xfId="497" xr:uid="{00000000-0005-0000-0000-000013030000}"/>
    <cellStyle name="Comma 2 35" xfId="498" xr:uid="{00000000-0005-0000-0000-000014030000}"/>
    <cellStyle name="Comma 2 35 2" xfId="499" xr:uid="{00000000-0005-0000-0000-000015030000}"/>
    <cellStyle name="Comma 2 35 3" xfId="500" xr:uid="{00000000-0005-0000-0000-000016030000}"/>
    <cellStyle name="Comma 2 36" xfId="501" xr:uid="{00000000-0005-0000-0000-000017030000}"/>
    <cellStyle name="Comma 2 36 2" xfId="502" xr:uid="{00000000-0005-0000-0000-000018030000}"/>
    <cellStyle name="Comma 2 36 3" xfId="503" xr:uid="{00000000-0005-0000-0000-000019030000}"/>
    <cellStyle name="Comma 2 37" xfId="504" xr:uid="{00000000-0005-0000-0000-00001A030000}"/>
    <cellStyle name="Comma 2 37 2" xfId="505" xr:uid="{00000000-0005-0000-0000-00001B030000}"/>
    <cellStyle name="Comma 2 37 3" xfId="506" xr:uid="{00000000-0005-0000-0000-00001C030000}"/>
    <cellStyle name="Comma 2 38" xfId="507" xr:uid="{00000000-0005-0000-0000-00001D030000}"/>
    <cellStyle name="Comma 2 38 2" xfId="508" xr:uid="{00000000-0005-0000-0000-00001E030000}"/>
    <cellStyle name="Comma 2 38 3" xfId="509" xr:uid="{00000000-0005-0000-0000-00001F030000}"/>
    <cellStyle name="Comma 2 39" xfId="510" xr:uid="{00000000-0005-0000-0000-000020030000}"/>
    <cellStyle name="Comma 2 39 2" xfId="511" xr:uid="{00000000-0005-0000-0000-000021030000}"/>
    <cellStyle name="Comma 2 39 3" xfId="512" xr:uid="{00000000-0005-0000-0000-000022030000}"/>
    <cellStyle name="Comma 2 4" xfId="513" xr:uid="{00000000-0005-0000-0000-000023030000}"/>
    <cellStyle name="Comma 2 4 2" xfId="514" xr:uid="{00000000-0005-0000-0000-000024030000}"/>
    <cellStyle name="Comma 2 4 3" xfId="515" xr:uid="{00000000-0005-0000-0000-000025030000}"/>
    <cellStyle name="Comma 2 40" xfId="516" xr:uid="{00000000-0005-0000-0000-000026030000}"/>
    <cellStyle name="Comma 2 40 2" xfId="517" xr:uid="{00000000-0005-0000-0000-000027030000}"/>
    <cellStyle name="Comma 2 40 3" xfId="518" xr:uid="{00000000-0005-0000-0000-000028030000}"/>
    <cellStyle name="Comma 2 41" xfId="519" xr:uid="{00000000-0005-0000-0000-000029030000}"/>
    <cellStyle name="Comma 2 42" xfId="520" xr:uid="{00000000-0005-0000-0000-00002A030000}"/>
    <cellStyle name="Comma 2 43" xfId="521" xr:uid="{00000000-0005-0000-0000-00002B030000}"/>
    <cellStyle name="Comma 2 44" xfId="522" xr:uid="{00000000-0005-0000-0000-00002C030000}"/>
    <cellStyle name="Comma 2 45" xfId="863" xr:uid="{00000000-0005-0000-0000-00002D030000}"/>
    <cellStyle name="Comma 2 5" xfId="523" xr:uid="{00000000-0005-0000-0000-00002E030000}"/>
    <cellStyle name="Comma 2 5 2" xfId="524" xr:uid="{00000000-0005-0000-0000-00002F030000}"/>
    <cellStyle name="Comma 2 5 3" xfId="525" xr:uid="{00000000-0005-0000-0000-000030030000}"/>
    <cellStyle name="Comma 2 6" xfId="526" xr:uid="{00000000-0005-0000-0000-000031030000}"/>
    <cellStyle name="Comma 2 6 2" xfId="527" xr:uid="{00000000-0005-0000-0000-000032030000}"/>
    <cellStyle name="Comma 2 6 3" xfId="528" xr:uid="{00000000-0005-0000-0000-000033030000}"/>
    <cellStyle name="Comma 2 7" xfId="529" xr:uid="{00000000-0005-0000-0000-000034030000}"/>
    <cellStyle name="Comma 2 7 2" xfId="530" xr:uid="{00000000-0005-0000-0000-000035030000}"/>
    <cellStyle name="Comma 2 7 3" xfId="531" xr:uid="{00000000-0005-0000-0000-000036030000}"/>
    <cellStyle name="Comma 2 8" xfId="532" xr:uid="{00000000-0005-0000-0000-000037030000}"/>
    <cellStyle name="Comma 2 8 2" xfId="533" xr:uid="{00000000-0005-0000-0000-000038030000}"/>
    <cellStyle name="Comma 2 8 3" xfId="534" xr:uid="{00000000-0005-0000-0000-000039030000}"/>
    <cellStyle name="Comma 2 9" xfId="535" xr:uid="{00000000-0005-0000-0000-00003A030000}"/>
    <cellStyle name="Comma 2 9 2" xfId="536" xr:uid="{00000000-0005-0000-0000-00003B030000}"/>
    <cellStyle name="Comma 2 9 3" xfId="537" xr:uid="{00000000-0005-0000-0000-00003C030000}"/>
    <cellStyle name="Comma 20" xfId="538" xr:uid="{00000000-0005-0000-0000-00003D030000}"/>
    <cellStyle name="Comma 21" xfId="860" xr:uid="{00000000-0005-0000-0000-00003E030000}"/>
    <cellStyle name="Comma 22" xfId="1170" xr:uid="{00000000-0005-0000-0000-00003F030000}"/>
    <cellStyle name="Comma 3" xfId="539" xr:uid="{00000000-0005-0000-0000-000040030000}"/>
    <cellStyle name="Comma 3 2" xfId="540" xr:uid="{00000000-0005-0000-0000-000041030000}"/>
    <cellStyle name="Comma 3 2 2" xfId="541" xr:uid="{00000000-0005-0000-0000-000042030000}"/>
    <cellStyle name="Comma 3 2 3" xfId="542" xr:uid="{00000000-0005-0000-0000-000043030000}"/>
    <cellStyle name="Comma 3 2 4" xfId="868" xr:uid="{00000000-0005-0000-0000-000044030000}"/>
    <cellStyle name="Comma 3 3" xfId="543" xr:uid="{00000000-0005-0000-0000-000045030000}"/>
    <cellStyle name="Comma 3 3 2" xfId="544" xr:uid="{00000000-0005-0000-0000-000046030000}"/>
    <cellStyle name="Comma 3 3 3" xfId="545" xr:uid="{00000000-0005-0000-0000-000047030000}"/>
    <cellStyle name="Comma 3 3 4" xfId="869" xr:uid="{00000000-0005-0000-0000-000048030000}"/>
    <cellStyle name="Comma 3 4" xfId="546" xr:uid="{00000000-0005-0000-0000-000049030000}"/>
    <cellStyle name="Comma 3 4 2" xfId="870" xr:uid="{00000000-0005-0000-0000-00004A030000}"/>
    <cellStyle name="Comma 3 5" xfId="547" xr:uid="{00000000-0005-0000-0000-00004B030000}"/>
    <cellStyle name="Comma 3 6" xfId="548" xr:uid="{00000000-0005-0000-0000-00004C030000}"/>
    <cellStyle name="Comma 3 7" xfId="866" xr:uid="{00000000-0005-0000-0000-00004D030000}"/>
    <cellStyle name="Comma 3 8" xfId="867" xr:uid="{00000000-0005-0000-0000-00004E030000}"/>
    <cellStyle name="Comma 4" xfId="549" xr:uid="{00000000-0005-0000-0000-00004F030000}"/>
    <cellStyle name="Comma 4 10" xfId="1172" xr:uid="{00000000-0005-0000-0000-000050030000}"/>
    <cellStyle name="Comma 4 11" xfId="1173" xr:uid="{00000000-0005-0000-0000-000051030000}"/>
    <cellStyle name="Comma 4 12" xfId="1174" xr:uid="{00000000-0005-0000-0000-000052030000}"/>
    <cellStyle name="Comma 4 13" xfId="1175" xr:uid="{00000000-0005-0000-0000-000053030000}"/>
    <cellStyle name="Comma 4 14" xfId="1176" xr:uid="{00000000-0005-0000-0000-000054030000}"/>
    <cellStyle name="Comma 4 15" xfId="1177" xr:uid="{00000000-0005-0000-0000-000055030000}"/>
    <cellStyle name="Comma 4 16" xfId="1178" xr:uid="{00000000-0005-0000-0000-000056030000}"/>
    <cellStyle name="Comma 4 17" xfId="1179" xr:uid="{00000000-0005-0000-0000-000057030000}"/>
    <cellStyle name="Comma 4 18" xfId="1171" xr:uid="{00000000-0005-0000-0000-000058030000}"/>
    <cellStyle name="Comma 4 2" xfId="550" xr:uid="{00000000-0005-0000-0000-000059030000}"/>
    <cellStyle name="Comma 4 2 2" xfId="551" xr:uid="{00000000-0005-0000-0000-00005A030000}"/>
    <cellStyle name="Comma 4 2 3" xfId="1181" xr:uid="{00000000-0005-0000-0000-00005B030000}"/>
    <cellStyle name="Comma 4 2 4" xfId="1180" xr:uid="{00000000-0005-0000-0000-00005C030000}"/>
    <cellStyle name="Comma 4 3" xfId="871" xr:uid="{00000000-0005-0000-0000-00005D030000}"/>
    <cellStyle name="Comma 4 4" xfId="1182" xr:uid="{00000000-0005-0000-0000-00005E030000}"/>
    <cellStyle name="Comma 4 5" xfId="1183" xr:uid="{00000000-0005-0000-0000-00005F030000}"/>
    <cellStyle name="Comma 4 6" xfId="1184" xr:uid="{00000000-0005-0000-0000-000060030000}"/>
    <cellStyle name="Comma 4 7" xfId="1185" xr:uid="{00000000-0005-0000-0000-000061030000}"/>
    <cellStyle name="Comma 4 8" xfId="1186" xr:uid="{00000000-0005-0000-0000-000062030000}"/>
    <cellStyle name="Comma 4 9" xfId="1187" xr:uid="{00000000-0005-0000-0000-000063030000}"/>
    <cellStyle name="Comma 5" xfId="552" xr:uid="{00000000-0005-0000-0000-000064030000}"/>
    <cellStyle name="Comma 5 2" xfId="553" xr:uid="{00000000-0005-0000-0000-000065030000}"/>
    <cellStyle name="Comma 5 2 2" xfId="554" xr:uid="{00000000-0005-0000-0000-000066030000}"/>
    <cellStyle name="Comma 5 2 3" xfId="555" xr:uid="{00000000-0005-0000-0000-000067030000}"/>
    <cellStyle name="Comma 5 3" xfId="556" xr:uid="{00000000-0005-0000-0000-000068030000}"/>
    <cellStyle name="Comma 5 4" xfId="557" xr:uid="{00000000-0005-0000-0000-000069030000}"/>
    <cellStyle name="Comma 6" xfId="558" xr:uid="{00000000-0005-0000-0000-00006A030000}"/>
    <cellStyle name="Comma 6 2" xfId="559" xr:uid="{00000000-0005-0000-0000-00006B030000}"/>
    <cellStyle name="Comma 6 2 2" xfId="560" xr:uid="{00000000-0005-0000-0000-00006C030000}"/>
    <cellStyle name="Comma 6 2 3" xfId="561" xr:uid="{00000000-0005-0000-0000-00006D030000}"/>
    <cellStyle name="Comma 6 3" xfId="562" xr:uid="{00000000-0005-0000-0000-00006E030000}"/>
    <cellStyle name="Comma 6 3 2" xfId="563" xr:uid="{00000000-0005-0000-0000-00006F030000}"/>
    <cellStyle name="Comma 6 3 3" xfId="564" xr:uid="{00000000-0005-0000-0000-000070030000}"/>
    <cellStyle name="Comma 6 4" xfId="565" xr:uid="{00000000-0005-0000-0000-000071030000}"/>
    <cellStyle name="Comma 6 4 2" xfId="566" xr:uid="{00000000-0005-0000-0000-000072030000}"/>
    <cellStyle name="Comma 6 4 3" xfId="567" xr:uid="{00000000-0005-0000-0000-000073030000}"/>
    <cellStyle name="Comma 6 5" xfId="568" xr:uid="{00000000-0005-0000-0000-000074030000}"/>
    <cellStyle name="Comma 6 5 2" xfId="569" xr:uid="{00000000-0005-0000-0000-000075030000}"/>
    <cellStyle name="Comma 6 5 3" xfId="570" xr:uid="{00000000-0005-0000-0000-000076030000}"/>
    <cellStyle name="Comma 6 6" xfId="571" xr:uid="{00000000-0005-0000-0000-000077030000}"/>
    <cellStyle name="Comma 6 6 2" xfId="572" xr:uid="{00000000-0005-0000-0000-000078030000}"/>
    <cellStyle name="Comma 6 6 3" xfId="573" xr:uid="{00000000-0005-0000-0000-000079030000}"/>
    <cellStyle name="Comma 6 7" xfId="574" xr:uid="{00000000-0005-0000-0000-00007A030000}"/>
    <cellStyle name="Comma 6 8" xfId="575" xr:uid="{00000000-0005-0000-0000-00007B030000}"/>
    <cellStyle name="Comma 7" xfId="576" xr:uid="{00000000-0005-0000-0000-00007C030000}"/>
    <cellStyle name="Comma 8" xfId="577" xr:uid="{00000000-0005-0000-0000-00007D030000}"/>
    <cellStyle name="Comma 8 2" xfId="578" xr:uid="{00000000-0005-0000-0000-00007E030000}"/>
    <cellStyle name="Comma 9" xfId="579" xr:uid="{00000000-0005-0000-0000-00007F030000}"/>
    <cellStyle name="Euro" xfId="580" xr:uid="{00000000-0005-0000-0000-000080030000}"/>
    <cellStyle name="Explanatory Text" xfId="16" builtinId="53" customBuiltin="1"/>
    <cellStyle name="Explanatory Text 2" xfId="581" xr:uid="{00000000-0005-0000-0000-000082030000}"/>
    <cellStyle name="Explanatory Text 2 2" xfId="1188" xr:uid="{00000000-0005-0000-0000-000083030000}"/>
    <cellStyle name="Explanatory Text 2 3" xfId="1189" xr:uid="{00000000-0005-0000-0000-000084030000}"/>
    <cellStyle name="Explanatory Text 3" xfId="582" xr:uid="{00000000-0005-0000-0000-000085030000}"/>
    <cellStyle name="Explanatory Text 3 2" xfId="1190" xr:uid="{00000000-0005-0000-0000-000086030000}"/>
    <cellStyle name="Explanatory Text 4" xfId="583" xr:uid="{00000000-0005-0000-0000-000087030000}"/>
    <cellStyle name="Good" xfId="7" builtinId="26" customBuiltin="1"/>
    <cellStyle name="Good 2" xfId="584" xr:uid="{00000000-0005-0000-0000-000089030000}"/>
    <cellStyle name="Good 2 2" xfId="1192" xr:uid="{00000000-0005-0000-0000-00008A030000}"/>
    <cellStyle name="Good 2 3" xfId="1193" xr:uid="{00000000-0005-0000-0000-00008B030000}"/>
    <cellStyle name="Good 2 4" xfId="1194" xr:uid="{00000000-0005-0000-0000-00008C030000}"/>
    <cellStyle name="Good 2 5" xfId="1191" xr:uid="{00000000-0005-0000-0000-00008D030000}"/>
    <cellStyle name="Good 3" xfId="585" xr:uid="{00000000-0005-0000-0000-00008E030000}"/>
    <cellStyle name="Good 3 2" xfId="1196" xr:uid="{00000000-0005-0000-0000-00008F030000}"/>
    <cellStyle name="Good 3 3" xfId="1197" xr:uid="{00000000-0005-0000-0000-000090030000}"/>
    <cellStyle name="Good 3 4" xfId="1195" xr:uid="{00000000-0005-0000-0000-000091030000}"/>
    <cellStyle name="Good 4" xfId="586" xr:uid="{00000000-0005-0000-0000-000092030000}"/>
    <cellStyle name="Heading 1" xfId="3" builtinId="16" customBuiltin="1"/>
    <cellStyle name="Heading 1 2" xfId="587" xr:uid="{00000000-0005-0000-0000-000094030000}"/>
    <cellStyle name="Heading 1 2 2" xfId="1198" xr:uid="{00000000-0005-0000-0000-000095030000}"/>
    <cellStyle name="Heading 1 2 3" xfId="1199" xr:uid="{00000000-0005-0000-0000-000096030000}"/>
    <cellStyle name="Heading 1 3" xfId="588" xr:uid="{00000000-0005-0000-0000-000097030000}"/>
    <cellStyle name="Heading 1 3 2" xfId="1200" xr:uid="{00000000-0005-0000-0000-000098030000}"/>
    <cellStyle name="Heading 1 4" xfId="589" xr:uid="{00000000-0005-0000-0000-000099030000}"/>
    <cellStyle name="Heading 2" xfId="4" builtinId="17" customBuiltin="1"/>
    <cellStyle name="Heading 2 2" xfId="590" xr:uid="{00000000-0005-0000-0000-00009B030000}"/>
    <cellStyle name="Heading 2 2 2" xfId="1201" xr:uid="{00000000-0005-0000-0000-00009C030000}"/>
    <cellStyle name="Heading 2 2 3" xfId="1202" xr:uid="{00000000-0005-0000-0000-00009D030000}"/>
    <cellStyle name="Heading 2 3" xfId="591" xr:uid="{00000000-0005-0000-0000-00009E030000}"/>
    <cellStyle name="Heading 2 3 2" xfId="1203" xr:uid="{00000000-0005-0000-0000-00009F030000}"/>
    <cellStyle name="Heading 2 4" xfId="592" xr:uid="{00000000-0005-0000-0000-0000A0030000}"/>
    <cellStyle name="Heading 3" xfId="5" builtinId="18" customBuiltin="1"/>
    <cellStyle name="Heading 3 2" xfId="593" xr:uid="{00000000-0005-0000-0000-0000A2030000}"/>
    <cellStyle name="Heading 3 2 2" xfId="1204" xr:uid="{00000000-0005-0000-0000-0000A3030000}"/>
    <cellStyle name="Heading 3 2 3" xfId="1205" xr:uid="{00000000-0005-0000-0000-0000A4030000}"/>
    <cellStyle name="Heading 3 3" xfId="594" xr:uid="{00000000-0005-0000-0000-0000A5030000}"/>
    <cellStyle name="Heading 3 3 2" xfId="1206" xr:uid="{00000000-0005-0000-0000-0000A6030000}"/>
    <cellStyle name="Heading 3 4" xfId="595" xr:uid="{00000000-0005-0000-0000-0000A7030000}"/>
    <cellStyle name="Heading 4" xfId="6" builtinId="19" customBuiltin="1"/>
    <cellStyle name="Heading 4 2" xfId="596" xr:uid="{00000000-0005-0000-0000-0000A9030000}"/>
    <cellStyle name="Heading 4 2 2" xfId="1207" xr:uid="{00000000-0005-0000-0000-0000AA030000}"/>
    <cellStyle name="Heading 4 2 3" xfId="1208" xr:uid="{00000000-0005-0000-0000-0000AB030000}"/>
    <cellStyle name="Heading 4 3" xfId="597" xr:uid="{00000000-0005-0000-0000-0000AC030000}"/>
    <cellStyle name="Heading 4 3 2" xfId="1209" xr:uid="{00000000-0005-0000-0000-0000AD030000}"/>
    <cellStyle name="Heading 4 4" xfId="598" xr:uid="{00000000-0005-0000-0000-0000AE030000}"/>
    <cellStyle name="Hyperlink 2" xfId="1210" xr:uid="{00000000-0005-0000-0000-0000AF030000}"/>
    <cellStyle name="Hyperlink 4" xfId="1211" xr:uid="{00000000-0005-0000-0000-0000B0030000}"/>
    <cellStyle name="Input" xfId="10" builtinId="20" customBuiltin="1"/>
    <cellStyle name="Input 2" xfId="599" xr:uid="{00000000-0005-0000-0000-0000B2030000}"/>
    <cellStyle name="Input 2 2" xfId="1213" xr:uid="{00000000-0005-0000-0000-0000B3030000}"/>
    <cellStyle name="Input 2 3" xfId="1214" xr:uid="{00000000-0005-0000-0000-0000B4030000}"/>
    <cellStyle name="Input 2 4" xfId="1215" xr:uid="{00000000-0005-0000-0000-0000B5030000}"/>
    <cellStyle name="Input 2 5" xfId="1212" xr:uid="{00000000-0005-0000-0000-0000B6030000}"/>
    <cellStyle name="Input 3" xfId="600" xr:uid="{00000000-0005-0000-0000-0000B7030000}"/>
    <cellStyle name="Input 3 2" xfId="1217" xr:uid="{00000000-0005-0000-0000-0000B8030000}"/>
    <cellStyle name="Input 3 3" xfId="1218" xr:uid="{00000000-0005-0000-0000-0000B9030000}"/>
    <cellStyle name="Input 3 4" xfId="1216" xr:uid="{00000000-0005-0000-0000-0000BA030000}"/>
    <cellStyle name="Input 4" xfId="601" xr:uid="{00000000-0005-0000-0000-0000BB030000}"/>
    <cellStyle name="Linked Cell" xfId="13" builtinId="24" customBuiltin="1"/>
    <cellStyle name="Linked Cell 2" xfId="602" xr:uid="{00000000-0005-0000-0000-0000BD030000}"/>
    <cellStyle name="Linked Cell 2 2" xfId="1219" xr:uid="{00000000-0005-0000-0000-0000BE030000}"/>
    <cellStyle name="Linked Cell 2 3" xfId="1220" xr:uid="{00000000-0005-0000-0000-0000BF030000}"/>
    <cellStyle name="Linked Cell 3" xfId="603" xr:uid="{00000000-0005-0000-0000-0000C0030000}"/>
    <cellStyle name="Linked Cell 3 2" xfId="1221" xr:uid="{00000000-0005-0000-0000-0000C1030000}"/>
    <cellStyle name="Linked Cell 4" xfId="604" xr:uid="{00000000-0005-0000-0000-0000C2030000}"/>
    <cellStyle name="Neutral" xfId="9" builtinId="28" customBuiltin="1"/>
    <cellStyle name="Neutral 2" xfId="605" xr:uid="{00000000-0005-0000-0000-0000C4030000}"/>
    <cellStyle name="Neutral 2 2" xfId="1223" xr:uid="{00000000-0005-0000-0000-0000C5030000}"/>
    <cellStyle name="Neutral 2 3" xfId="1224" xr:uid="{00000000-0005-0000-0000-0000C6030000}"/>
    <cellStyle name="Neutral 2 4" xfId="1225" xr:uid="{00000000-0005-0000-0000-0000C7030000}"/>
    <cellStyle name="Neutral 2 5" xfId="1222" xr:uid="{00000000-0005-0000-0000-0000C8030000}"/>
    <cellStyle name="Neutral 3" xfId="606" xr:uid="{00000000-0005-0000-0000-0000C9030000}"/>
    <cellStyle name="Neutral 3 2" xfId="1227" xr:uid="{00000000-0005-0000-0000-0000CA030000}"/>
    <cellStyle name="Neutral 3 3" xfId="1228" xr:uid="{00000000-0005-0000-0000-0000CB030000}"/>
    <cellStyle name="Neutral 3 4" xfId="1226" xr:uid="{00000000-0005-0000-0000-0000CC030000}"/>
    <cellStyle name="Neutral 4" xfId="607" xr:uid="{00000000-0005-0000-0000-0000CD030000}"/>
    <cellStyle name="Normal" xfId="0" builtinId="0"/>
    <cellStyle name="Normal 10" xfId="608" xr:uid="{00000000-0005-0000-0000-0000CF030000}"/>
    <cellStyle name="Normal 10 2" xfId="1230" xr:uid="{00000000-0005-0000-0000-0000D0030000}"/>
    <cellStyle name="Normal 10 3" xfId="1229" xr:uid="{00000000-0005-0000-0000-0000D1030000}"/>
    <cellStyle name="Normal 11" xfId="609" xr:uid="{00000000-0005-0000-0000-0000D2030000}"/>
    <cellStyle name="Normal 11 2" xfId="1232" xr:uid="{00000000-0005-0000-0000-0000D3030000}"/>
    <cellStyle name="Normal 11 3" xfId="1231" xr:uid="{00000000-0005-0000-0000-0000D4030000}"/>
    <cellStyle name="Normal 12" xfId="610" xr:uid="{00000000-0005-0000-0000-0000D5030000}"/>
    <cellStyle name="Normal 13" xfId="611" xr:uid="{00000000-0005-0000-0000-0000D6030000}"/>
    <cellStyle name="Normal 13 2" xfId="612" xr:uid="{00000000-0005-0000-0000-0000D7030000}"/>
    <cellStyle name="Normal 13 3" xfId="613" xr:uid="{00000000-0005-0000-0000-0000D8030000}"/>
    <cellStyle name="Normal 13 4" xfId="1233" xr:uid="{00000000-0005-0000-0000-0000D9030000}"/>
    <cellStyle name="Normal 14" xfId="614" xr:uid="{00000000-0005-0000-0000-0000DA030000}"/>
    <cellStyle name="Normal 15" xfId="615" xr:uid="{00000000-0005-0000-0000-0000DB030000}"/>
    <cellStyle name="Normal 15 2" xfId="616" xr:uid="{00000000-0005-0000-0000-0000DC030000}"/>
    <cellStyle name="Normal 16" xfId="617" xr:uid="{00000000-0005-0000-0000-0000DD030000}"/>
    <cellStyle name="Normal 16 2" xfId="618" xr:uid="{00000000-0005-0000-0000-0000DE030000}"/>
    <cellStyle name="Normal 17" xfId="619" xr:uid="{00000000-0005-0000-0000-0000DF030000}"/>
    <cellStyle name="Normal 17 2" xfId="620" xr:uid="{00000000-0005-0000-0000-0000E0030000}"/>
    <cellStyle name="Normal 18" xfId="621" xr:uid="{00000000-0005-0000-0000-0000E1030000}"/>
    <cellStyle name="Normal 18 2" xfId="622" xr:uid="{00000000-0005-0000-0000-0000E2030000}"/>
    <cellStyle name="Normal 19" xfId="623" xr:uid="{00000000-0005-0000-0000-0000E3030000}"/>
    <cellStyle name="Normal 19 2" xfId="624" xr:uid="{00000000-0005-0000-0000-0000E4030000}"/>
    <cellStyle name="Normal 2" xfId="1" xr:uid="{00000000-0005-0000-0000-0000E5030000}"/>
    <cellStyle name="Normal 2 10" xfId="625" xr:uid="{00000000-0005-0000-0000-0000E6030000}"/>
    <cellStyle name="Normal 2 11" xfId="626" xr:uid="{00000000-0005-0000-0000-0000E7030000}"/>
    <cellStyle name="Normal 2 12" xfId="627" xr:uid="{00000000-0005-0000-0000-0000E8030000}"/>
    <cellStyle name="Normal 2 13" xfId="628" xr:uid="{00000000-0005-0000-0000-0000E9030000}"/>
    <cellStyle name="Normal 2 14" xfId="629" xr:uid="{00000000-0005-0000-0000-0000EA030000}"/>
    <cellStyle name="Normal 2 15" xfId="862" xr:uid="{00000000-0005-0000-0000-0000EB030000}"/>
    <cellStyle name="Normal 2 2" xfId="630" xr:uid="{00000000-0005-0000-0000-0000EC030000}"/>
    <cellStyle name="Normal 2 2 10" xfId="631" xr:uid="{00000000-0005-0000-0000-0000ED030000}"/>
    <cellStyle name="Normal 2 2 11" xfId="632" xr:uid="{00000000-0005-0000-0000-0000EE030000}"/>
    <cellStyle name="Normal 2 2 2" xfId="633" xr:uid="{00000000-0005-0000-0000-0000EF030000}"/>
    <cellStyle name="Normal 2 2 2 2" xfId="634" xr:uid="{00000000-0005-0000-0000-0000F0030000}"/>
    <cellStyle name="Normal 2 2 2 2 2" xfId="635" xr:uid="{00000000-0005-0000-0000-0000F1030000}"/>
    <cellStyle name="Normal 2 2 2 2 2 2" xfId="636" xr:uid="{00000000-0005-0000-0000-0000F2030000}"/>
    <cellStyle name="Normal 2 2 2 2 2 3" xfId="637" xr:uid="{00000000-0005-0000-0000-0000F3030000}"/>
    <cellStyle name="Normal 2 2 2 2 2 4" xfId="638" xr:uid="{00000000-0005-0000-0000-0000F4030000}"/>
    <cellStyle name="Normal 2 2 2 2 2 5" xfId="639" xr:uid="{00000000-0005-0000-0000-0000F5030000}"/>
    <cellStyle name="Normal 2 2 2 2 2 6" xfId="640" xr:uid="{00000000-0005-0000-0000-0000F6030000}"/>
    <cellStyle name="Normal 2 2 2 2 2 7" xfId="641" xr:uid="{00000000-0005-0000-0000-0000F7030000}"/>
    <cellStyle name="Normal 2 2 2 2 2 8" xfId="642" xr:uid="{00000000-0005-0000-0000-0000F8030000}"/>
    <cellStyle name="Normal 2 2 2 2 3" xfId="643" xr:uid="{00000000-0005-0000-0000-0000F9030000}"/>
    <cellStyle name="Normal 2 2 2 2 4" xfId="644" xr:uid="{00000000-0005-0000-0000-0000FA030000}"/>
    <cellStyle name="Normal 2 2 2 2 5" xfId="645" xr:uid="{00000000-0005-0000-0000-0000FB030000}"/>
    <cellStyle name="Normal 2 2 2 2 6" xfId="646" xr:uid="{00000000-0005-0000-0000-0000FC030000}"/>
    <cellStyle name="Normal 2 2 2 2 7" xfId="647" xr:uid="{00000000-0005-0000-0000-0000FD030000}"/>
    <cellStyle name="Normal 2 2 2 2 8" xfId="648" xr:uid="{00000000-0005-0000-0000-0000FE030000}"/>
    <cellStyle name="Normal 2 2 2 3" xfId="649" xr:uid="{00000000-0005-0000-0000-0000FF030000}"/>
    <cellStyle name="Normal 2 2 2 4" xfId="650" xr:uid="{00000000-0005-0000-0000-000000040000}"/>
    <cellStyle name="Normal 2 2 2 5" xfId="651" xr:uid="{00000000-0005-0000-0000-000001040000}"/>
    <cellStyle name="Normal 2 2 2 6" xfId="652" xr:uid="{00000000-0005-0000-0000-000002040000}"/>
    <cellStyle name="Normal 2 2 2 7" xfId="653" xr:uid="{00000000-0005-0000-0000-000003040000}"/>
    <cellStyle name="Normal 2 2 2 8" xfId="654" xr:uid="{00000000-0005-0000-0000-000004040000}"/>
    <cellStyle name="Normal 2 2 2 9" xfId="655" xr:uid="{00000000-0005-0000-0000-000005040000}"/>
    <cellStyle name="Normal 2 2 3" xfId="656" xr:uid="{00000000-0005-0000-0000-000006040000}"/>
    <cellStyle name="Normal 2 2 4" xfId="657" xr:uid="{00000000-0005-0000-0000-000007040000}"/>
    <cellStyle name="Normal 2 2 5" xfId="658" xr:uid="{00000000-0005-0000-0000-000008040000}"/>
    <cellStyle name="Normal 2 2 5 2" xfId="659" xr:uid="{00000000-0005-0000-0000-000009040000}"/>
    <cellStyle name="Normal 2 2 6" xfId="660" xr:uid="{00000000-0005-0000-0000-00000A040000}"/>
    <cellStyle name="Normal 2 2 7" xfId="661" xr:uid="{00000000-0005-0000-0000-00000B040000}"/>
    <cellStyle name="Normal 2 2 8" xfId="662" xr:uid="{00000000-0005-0000-0000-00000C040000}"/>
    <cellStyle name="Normal 2 2 9" xfId="663" xr:uid="{00000000-0005-0000-0000-00000D040000}"/>
    <cellStyle name="Normal 2 3" xfId="664" xr:uid="{00000000-0005-0000-0000-00000E040000}"/>
    <cellStyle name="Normal 2 3 2" xfId="665" xr:uid="{00000000-0005-0000-0000-00000F040000}"/>
    <cellStyle name="Normal 2 3 2 2" xfId="666" xr:uid="{00000000-0005-0000-0000-000010040000}"/>
    <cellStyle name="Normal 2 3 3" xfId="667" xr:uid="{00000000-0005-0000-0000-000011040000}"/>
    <cellStyle name="Normal 2 4" xfId="668" xr:uid="{00000000-0005-0000-0000-000012040000}"/>
    <cellStyle name="Normal 2 5" xfId="669" xr:uid="{00000000-0005-0000-0000-000013040000}"/>
    <cellStyle name="Normal 2 5 2" xfId="670" xr:uid="{00000000-0005-0000-0000-000014040000}"/>
    <cellStyle name="Normal 2 6" xfId="671" xr:uid="{00000000-0005-0000-0000-000015040000}"/>
    <cellStyle name="Normal 2 7" xfId="672" xr:uid="{00000000-0005-0000-0000-000016040000}"/>
    <cellStyle name="Normal 2 8" xfId="673" xr:uid="{00000000-0005-0000-0000-000017040000}"/>
    <cellStyle name="Normal 2 9" xfId="674" xr:uid="{00000000-0005-0000-0000-000018040000}"/>
    <cellStyle name="Normal 20" xfId="675" xr:uid="{00000000-0005-0000-0000-000019040000}"/>
    <cellStyle name="Normal 21" xfId="676" xr:uid="{00000000-0005-0000-0000-00001A040000}"/>
    <cellStyle name="Normal 22" xfId="677" xr:uid="{00000000-0005-0000-0000-00001B040000}"/>
    <cellStyle name="Normal 23" xfId="43" xr:uid="{00000000-0005-0000-0000-00001C040000}"/>
    <cellStyle name="Normal 24" xfId="859" xr:uid="{00000000-0005-0000-0000-00001D040000}"/>
    <cellStyle name="Normal 24 2" xfId="1235" xr:uid="{00000000-0005-0000-0000-00001E040000}"/>
    <cellStyle name="Normal 24 3" xfId="1234" xr:uid="{00000000-0005-0000-0000-00001F040000}"/>
    <cellStyle name="Normal 3" xfId="678" xr:uid="{00000000-0005-0000-0000-000020040000}"/>
    <cellStyle name="Normal 3 10" xfId="679" xr:uid="{00000000-0005-0000-0000-000021040000}"/>
    <cellStyle name="Normal 3 11" xfId="865" xr:uid="{00000000-0005-0000-0000-000022040000}"/>
    <cellStyle name="Normal 3 11 2" xfId="1237" xr:uid="{00000000-0005-0000-0000-000023040000}"/>
    <cellStyle name="Normal 3 11 3" xfId="1236" xr:uid="{00000000-0005-0000-0000-000024040000}"/>
    <cellStyle name="Normal 3 12" xfId="1238" xr:uid="{00000000-0005-0000-0000-000025040000}"/>
    <cellStyle name="Normal 3 13" xfId="1239" xr:uid="{00000000-0005-0000-0000-000026040000}"/>
    <cellStyle name="Normal 3 14" xfId="1240" xr:uid="{00000000-0005-0000-0000-000027040000}"/>
    <cellStyle name="Normal 3 15" xfId="1241" xr:uid="{00000000-0005-0000-0000-000028040000}"/>
    <cellStyle name="Normal 3 16" xfId="1242" xr:uid="{00000000-0005-0000-0000-000029040000}"/>
    <cellStyle name="Normal 3 17" xfId="1243" xr:uid="{00000000-0005-0000-0000-00002A040000}"/>
    <cellStyle name="Normal 3 2" xfId="680" xr:uid="{00000000-0005-0000-0000-00002B040000}"/>
    <cellStyle name="Normal 3 2 2" xfId="681" xr:uid="{00000000-0005-0000-0000-00002C040000}"/>
    <cellStyle name="Normal 3 2 2 2" xfId="1244" xr:uid="{00000000-0005-0000-0000-00002D040000}"/>
    <cellStyle name="Normal 3 2 2 3" xfId="1245" xr:uid="{00000000-0005-0000-0000-00002E040000}"/>
    <cellStyle name="Normal 3 2 2 3 2" xfId="1246" xr:uid="{00000000-0005-0000-0000-00002F040000}"/>
    <cellStyle name="Normal 3 2 2 4" xfId="1247" xr:uid="{00000000-0005-0000-0000-000030040000}"/>
    <cellStyle name="Normal 3 3" xfId="682" xr:uid="{00000000-0005-0000-0000-000031040000}"/>
    <cellStyle name="Normal 3 3 2" xfId="683" xr:uid="{00000000-0005-0000-0000-000032040000}"/>
    <cellStyle name="Normal 3 4" xfId="684" xr:uid="{00000000-0005-0000-0000-000033040000}"/>
    <cellStyle name="Normal 3 4 2" xfId="1249" xr:uid="{00000000-0005-0000-0000-000034040000}"/>
    <cellStyle name="Normal 3 4 3" xfId="1250" xr:uid="{00000000-0005-0000-0000-000035040000}"/>
    <cellStyle name="Normal 3 4 4" xfId="1248" xr:uid="{00000000-0005-0000-0000-000036040000}"/>
    <cellStyle name="Normal 3 5" xfId="685" xr:uid="{00000000-0005-0000-0000-000037040000}"/>
    <cellStyle name="Normal 3 6" xfId="686" xr:uid="{00000000-0005-0000-0000-000038040000}"/>
    <cellStyle name="Normal 3 7" xfId="687" xr:uid="{00000000-0005-0000-0000-000039040000}"/>
    <cellStyle name="Normal 3 8" xfId="688" xr:uid="{00000000-0005-0000-0000-00003A040000}"/>
    <cellStyle name="Normal 3 9" xfId="689" xr:uid="{00000000-0005-0000-0000-00003B040000}"/>
    <cellStyle name="Normal 33" xfId="1251" xr:uid="{00000000-0005-0000-0000-00003C040000}"/>
    <cellStyle name="Normal 37" xfId="1252" xr:uid="{00000000-0005-0000-0000-00003D040000}"/>
    <cellStyle name="Normal 38" xfId="1253" xr:uid="{00000000-0005-0000-0000-00003E040000}"/>
    <cellStyle name="Normal 39" xfId="1254" xr:uid="{00000000-0005-0000-0000-00003F040000}"/>
    <cellStyle name="Normal 4" xfId="690" xr:uid="{00000000-0005-0000-0000-000040040000}"/>
    <cellStyle name="Normal 4 10" xfId="1256" xr:uid="{00000000-0005-0000-0000-000041040000}"/>
    <cellStyle name="Normal 4 11" xfId="1257" xr:uid="{00000000-0005-0000-0000-000042040000}"/>
    <cellStyle name="Normal 4 12" xfId="1258" xr:uid="{00000000-0005-0000-0000-000043040000}"/>
    <cellStyle name="Normal 4 13" xfId="1259" xr:uid="{00000000-0005-0000-0000-000044040000}"/>
    <cellStyle name="Normal 4 14" xfId="1260" xr:uid="{00000000-0005-0000-0000-000045040000}"/>
    <cellStyle name="Normal 4 15" xfId="1261" xr:uid="{00000000-0005-0000-0000-000046040000}"/>
    <cellStyle name="Normal 4 16" xfId="1262" xr:uid="{00000000-0005-0000-0000-000047040000}"/>
    <cellStyle name="Normal 4 17" xfId="1263" xr:uid="{00000000-0005-0000-0000-000048040000}"/>
    <cellStyle name="Normal 4 18" xfId="1255" xr:uid="{00000000-0005-0000-0000-000049040000}"/>
    <cellStyle name="Normal 4 2" xfId="691" xr:uid="{00000000-0005-0000-0000-00004A040000}"/>
    <cellStyle name="Normal 4 2 2" xfId="1265" xr:uid="{00000000-0005-0000-0000-00004B040000}"/>
    <cellStyle name="Normal 4 2 3" xfId="1266" xr:uid="{00000000-0005-0000-0000-00004C040000}"/>
    <cellStyle name="Normal 4 2 4" xfId="1264" xr:uid="{00000000-0005-0000-0000-00004D040000}"/>
    <cellStyle name="Normal 4 3" xfId="1267" xr:uid="{00000000-0005-0000-0000-00004E040000}"/>
    <cellStyle name="Normal 4 4" xfId="1268" xr:uid="{00000000-0005-0000-0000-00004F040000}"/>
    <cellStyle name="Normal 4 5" xfId="1269" xr:uid="{00000000-0005-0000-0000-000050040000}"/>
    <cellStyle name="Normal 4 6" xfId="1270" xr:uid="{00000000-0005-0000-0000-000051040000}"/>
    <cellStyle name="Normal 4 7" xfId="1271" xr:uid="{00000000-0005-0000-0000-000052040000}"/>
    <cellStyle name="Normal 4 8" xfId="1272" xr:uid="{00000000-0005-0000-0000-000053040000}"/>
    <cellStyle name="Normal 4 9" xfId="1273" xr:uid="{00000000-0005-0000-0000-000054040000}"/>
    <cellStyle name="Normal 40" xfId="1274" xr:uid="{00000000-0005-0000-0000-000055040000}"/>
    <cellStyle name="Normal 41" xfId="1275" xr:uid="{00000000-0005-0000-0000-000056040000}"/>
    <cellStyle name="Normal 42" xfId="1276" xr:uid="{00000000-0005-0000-0000-000057040000}"/>
    <cellStyle name="Normal 43" xfId="1277" xr:uid="{00000000-0005-0000-0000-000058040000}"/>
    <cellStyle name="Normal 44" xfId="1278" xr:uid="{00000000-0005-0000-0000-000059040000}"/>
    <cellStyle name="Normal 45" xfId="1279" xr:uid="{00000000-0005-0000-0000-00005A040000}"/>
    <cellStyle name="Normal 46" xfId="1280" xr:uid="{00000000-0005-0000-0000-00005B040000}"/>
    <cellStyle name="Normal 47" xfId="1281" xr:uid="{00000000-0005-0000-0000-00005C040000}"/>
    <cellStyle name="Normal 48" xfId="1282" xr:uid="{00000000-0005-0000-0000-00005D040000}"/>
    <cellStyle name="Normal 49" xfId="1283" xr:uid="{00000000-0005-0000-0000-00005E040000}"/>
    <cellStyle name="Normal 5" xfId="692" xr:uid="{00000000-0005-0000-0000-00005F040000}"/>
    <cellStyle name="Normal 5 10" xfId="1284" xr:uid="{00000000-0005-0000-0000-000060040000}"/>
    <cellStyle name="Normal 5 11" xfId="1285" xr:uid="{00000000-0005-0000-0000-000061040000}"/>
    <cellStyle name="Normal 5 12" xfId="1286" xr:uid="{00000000-0005-0000-0000-000062040000}"/>
    <cellStyle name="Normal 5 13" xfId="1287" xr:uid="{00000000-0005-0000-0000-000063040000}"/>
    <cellStyle name="Normal 5 14" xfId="1288" xr:uid="{00000000-0005-0000-0000-000064040000}"/>
    <cellStyle name="Normal 5 15" xfId="1289" xr:uid="{00000000-0005-0000-0000-000065040000}"/>
    <cellStyle name="Normal 5 16" xfId="1290" xr:uid="{00000000-0005-0000-0000-000066040000}"/>
    <cellStyle name="Normal 5 17" xfId="1291" xr:uid="{00000000-0005-0000-0000-000067040000}"/>
    <cellStyle name="Normal 5 18" xfId="1292" xr:uid="{00000000-0005-0000-0000-000068040000}"/>
    <cellStyle name="Normal 5 19" xfId="1293" xr:uid="{00000000-0005-0000-0000-000069040000}"/>
    <cellStyle name="Normal 5 2" xfId="872" xr:uid="{00000000-0005-0000-0000-00006A040000}"/>
    <cellStyle name="Normal 5 2 2" xfId="1295" xr:uid="{00000000-0005-0000-0000-00006B040000}"/>
    <cellStyle name="Normal 5 2 3" xfId="1294" xr:uid="{00000000-0005-0000-0000-00006C040000}"/>
    <cellStyle name="Normal 5 20" xfId="1296" xr:uid="{00000000-0005-0000-0000-00006D040000}"/>
    <cellStyle name="Normal 5 21" xfId="1297" xr:uid="{00000000-0005-0000-0000-00006E040000}"/>
    <cellStyle name="Normal 5 22" xfId="1298" xr:uid="{00000000-0005-0000-0000-00006F040000}"/>
    <cellStyle name="Normal 5 23" xfId="1299" xr:uid="{00000000-0005-0000-0000-000070040000}"/>
    <cellStyle name="Normal 5 24" xfId="1300" xr:uid="{00000000-0005-0000-0000-000071040000}"/>
    <cellStyle name="Normal 5 25" xfId="1301" xr:uid="{00000000-0005-0000-0000-000072040000}"/>
    <cellStyle name="Normal 5 26" xfId="1302" xr:uid="{00000000-0005-0000-0000-000073040000}"/>
    <cellStyle name="Normal 5 27" xfId="1303" xr:uid="{00000000-0005-0000-0000-000074040000}"/>
    <cellStyle name="Normal 5 3" xfId="1304" xr:uid="{00000000-0005-0000-0000-000075040000}"/>
    <cellStyle name="Normal 5 4" xfId="1305" xr:uid="{00000000-0005-0000-0000-000076040000}"/>
    <cellStyle name="Normal 5 5" xfId="1306" xr:uid="{00000000-0005-0000-0000-000077040000}"/>
    <cellStyle name="Normal 5 6" xfId="1307" xr:uid="{00000000-0005-0000-0000-000078040000}"/>
    <cellStyle name="Normal 5 7" xfId="1308" xr:uid="{00000000-0005-0000-0000-000079040000}"/>
    <cellStyle name="Normal 5 8" xfId="1309" xr:uid="{00000000-0005-0000-0000-00007A040000}"/>
    <cellStyle name="Normal 5 9" xfId="1310" xr:uid="{00000000-0005-0000-0000-00007B040000}"/>
    <cellStyle name="Normal 50" xfId="1311" xr:uid="{00000000-0005-0000-0000-00007C040000}"/>
    <cellStyle name="Normal 51" xfId="1312" xr:uid="{00000000-0005-0000-0000-00007D040000}"/>
    <cellStyle name="Normal 52" xfId="1313" xr:uid="{00000000-0005-0000-0000-00007E040000}"/>
    <cellStyle name="Normal 53" xfId="1314" xr:uid="{00000000-0005-0000-0000-00007F040000}"/>
    <cellStyle name="Normal 54" xfId="1315" xr:uid="{00000000-0005-0000-0000-000080040000}"/>
    <cellStyle name="Normal 55" xfId="1316" xr:uid="{00000000-0005-0000-0000-000081040000}"/>
    <cellStyle name="Normal 56" xfId="1317" xr:uid="{00000000-0005-0000-0000-000082040000}"/>
    <cellStyle name="Normal 57" xfId="1318" xr:uid="{00000000-0005-0000-0000-000083040000}"/>
    <cellStyle name="Normal 58" xfId="1319" xr:uid="{00000000-0005-0000-0000-000084040000}"/>
    <cellStyle name="Normal 59" xfId="1320" xr:uid="{00000000-0005-0000-0000-000085040000}"/>
    <cellStyle name="Normal 6" xfId="693" xr:uid="{00000000-0005-0000-0000-000086040000}"/>
    <cellStyle name="Normal 6 2" xfId="694" xr:uid="{00000000-0005-0000-0000-000087040000}"/>
    <cellStyle name="Normal 6 3" xfId="695" xr:uid="{00000000-0005-0000-0000-000088040000}"/>
    <cellStyle name="Normal 6 4" xfId="1321" xr:uid="{00000000-0005-0000-0000-000089040000}"/>
    <cellStyle name="Normal 60" xfId="1322" xr:uid="{00000000-0005-0000-0000-00008A040000}"/>
    <cellStyle name="Normal 61" xfId="1323" xr:uid="{00000000-0005-0000-0000-00008B040000}"/>
    <cellStyle name="Normal 62" xfId="1324" xr:uid="{00000000-0005-0000-0000-00008C040000}"/>
    <cellStyle name="Normal 7" xfId="696" xr:uid="{00000000-0005-0000-0000-00008D040000}"/>
    <cellStyle name="Normal 7 2" xfId="1326" xr:uid="{00000000-0005-0000-0000-00008E040000}"/>
    <cellStyle name="Normal 7 3" xfId="1325" xr:uid="{00000000-0005-0000-0000-00008F040000}"/>
    <cellStyle name="Normal 8" xfId="697" xr:uid="{00000000-0005-0000-0000-000090040000}"/>
    <cellStyle name="Normal 8 2" xfId="1328" xr:uid="{00000000-0005-0000-0000-000091040000}"/>
    <cellStyle name="Normal 8 3" xfId="1327" xr:uid="{00000000-0005-0000-0000-000092040000}"/>
    <cellStyle name="Normal 9" xfId="698" xr:uid="{00000000-0005-0000-0000-000093040000}"/>
    <cellStyle name="Normal 9 2" xfId="1330" xr:uid="{00000000-0005-0000-0000-000094040000}"/>
    <cellStyle name="Normal 9 3" xfId="1329" xr:uid="{00000000-0005-0000-0000-000095040000}"/>
    <cellStyle name="Note 10" xfId="1331" xr:uid="{00000000-0005-0000-0000-000096040000}"/>
    <cellStyle name="Note 10 2" xfId="1332" xr:uid="{00000000-0005-0000-0000-000097040000}"/>
    <cellStyle name="Note 11" xfId="1333" xr:uid="{00000000-0005-0000-0000-000098040000}"/>
    <cellStyle name="Note 11 2" xfId="1334" xr:uid="{00000000-0005-0000-0000-000099040000}"/>
    <cellStyle name="Note 12" xfId="1335" xr:uid="{00000000-0005-0000-0000-00009A040000}"/>
    <cellStyle name="Note 12 2" xfId="1336" xr:uid="{00000000-0005-0000-0000-00009B040000}"/>
    <cellStyle name="Note 13" xfId="1337" xr:uid="{00000000-0005-0000-0000-00009C040000}"/>
    <cellStyle name="Note 13 2" xfId="1338" xr:uid="{00000000-0005-0000-0000-00009D040000}"/>
    <cellStyle name="Note 14" xfId="1339" xr:uid="{00000000-0005-0000-0000-00009E040000}"/>
    <cellStyle name="Note 14 2" xfId="1340" xr:uid="{00000000-0005-0000-0000-00009F040000}"/>
    <cellStyle name="Note 2" xfId="699" xr:uid="{00000000-0005-0000-0000-0000A0040000}"/>
    <cellStyle name="Note 2 10" xfId="1342" xr:uid="{00000000-0005-0000-0000-0000A1040000}"/>
    <cellStyle name="Note 2 10 2" xfId="1343" xr:uid="{00000000-0005-0000-0000-0000A2040000}"/>
    <cellStyle name="Note 2 11" xfId="1344" xr:uid="{00000000-0005-0000-0000-0000A3040000}"/>
    <cellStyle name="Note 2 11 2" xfId="1345" xr:uid="{00000000-0005-0000-0000-0000A4040000}"/>
    <cellStyle name="Note 2 12" xfId="1346" xr:uid="{00000000-0005-0000-0000-0000A5040000}"/>
    <cellStyle name="Note 2 12 2" xfId="1347" xr:uid="{00000000-0005-0000-0000-0000A6040000}"/>
    <cellStyle name="Note 2 13" xfId="1348" xr:uid="{00000000-0005-0000-0000-0000A7040000}"/>
    <cellStyle name="Note 2 13 2" xfId="1349" xr:uid="{00000000-0005-0000-0000-0000A8040000}"/>
    <cellStyle name="Note 2 14" xfId="1350" xr:uid="{00000000-0005-0000-0000-0000A9040000}"/>
    <cellStyle name="Note 2 14 2" xfId="1351" xr:uid="{00000000-0005-0000-0000-0000AA040000}"/>
    <cellStyle name="Note 2 15" xfId="1352" xr:uid="{00000000-0005-0000-0000-0000AB040000}"/>
    <cellStyle name="Note 2 16" xfId="1353" xr:uid="{00000000-0005-0000-0000-0000AC040000}"/>
    <cellStyle name="Note 2 17" xfId="1341" xr:uid="{00000000-0005-0000-0000-0000AD040000}"/>
    <cellStyle name="Note 2 2" xfId="700" xr:uid="{00000000-0005-0000-0000-0000AE040000}"/>
    <cellStyle name="Note 2 2 2" xfId="1355" xr:uid="{00000000-0005-0000-0000-0000AF040000}"/>
    <cellStyle name="Note 2 2 3" xfId="1356" xr:uid="{00000000-0005-0000-0000-0000B0040000}"/>
    <cellStyle name="Note 2 2 4" xfId="1354" xr:uid="{00000000-0005-0000-0000-0000B1040000}"/>
    <cellStyle name="Note 2 3" xfId="701" xr:uid="{00000000-0005-0000-0000-0000B2040000}"/>
    <cellStyle name="Note 2 3 2" xfId="1358" xr:uid="{00000000-0005-0000-0000-0000B3040000}"/>
    <cellStyle name="Note 2 3 3" xfId="1359" xr:uid="{00000000-0005-0000-0000-0000B4040000}"/>
    <cellStyle name="Note 2 3 4" xfId="1357" xr:uid="{00000000-0005-0000-0000-0000B5040000}"/>
    <cellStyle name="Note 2 4" xfId="1360" xr:uid="{00000000-0005-0000-0000-0000B6040000}"/>
    <cellStyle name="Note 2 4 2" xfId="1361" xr:uid="{00000000-0005-0000-0000-0000B7040000}"/>
    <cellStyle name="Note 2 5" xfId="1362" xr:uid="{00000000-0005-0000-0000-0000B8040000}"/>
    <cellStyle name="Note 2 5 2" xfId="1363" xr:uid="{00000000-0005-0000-0000-0000B9040000}"/>
    <cellStyle name="Note 2 6" xfId="1364" xr:uid="{00000000-0005-0000-0000-0000BA040000}"/>
    <cellStyle name="Note 2 6 2" xfId="1365" xr:uid="{00000000-0005-0000-0000-0000BB040000}"/>
    <cellStyle name="Note 2 7" xfId="1366" xr:uid="{00000000-0005-0000-0000-0000BC040000}"/>
    <cellStyle name="Note 2 7 2" xfId="1367" xr:uid="{00000000-0005-0000-0000-0000BD040000}"/>
    <cellStyle name="Note 2 8" xfId="1368" xr:uid="{00000000-0005-0000-0000-0000BE040000}"/>
    <cellStyle name="Note 2 8 2" xfId="1369" xr:uid="{00000000-0005-0000-0000-0000BF040000}"/>
    <cellStyle name="Note 2 9" xfId="1370" xr:uid="{00000000-0005-0000-0000-0000C0040000}"/>
    <cellStyle name="Note 2 9 2" xfId="1371" xr:uid="{00000000-0005-0000-0000-0000C1040000}"/>
    <cellStyle name="Note 3" xfId="702" xr:uid="{00000000-0005-0000-0000-0000C2040000}"/>
    <cellStyle name="Note 3 2" xfId="703" xr:uid="{00000000-0005-0000-0000-0000C3040000}"/>
    <cellStyle name="Note 3 2 2" xfId="1374" xr:uid="{00000000-0005-0000-0000-0000C4040000}"/>
    <cellStyle name="Note 3 2 3" xfId="1375" xr:uid="{00000000-0005-0000-0000-0000C5040000}"/>
    <cellStyle name="Note 3 2 4" xfId="1373" xr:uid="{00000000-0005-0000-0000-0000C6040000}"/>
    <cellStyle name="Note 3 3" xfId="704" xr:uid="{00000000-0005-0000-0000-0000C7040000}"/>
    <cellStyle name="Note 3 3 2" xfId="1377" xr:uid="{00000000-0005-0000-0000-0000C8040000}"/>
    <cellStyle name="Note 3 3 3" xfId="1376" xr:uid="{00000000-0005-0000-0000-0000C9040000}"/>
    <cellStyle name="Note 3 4" xfId="1378" xr:uid="{00000000-0005-0000-0000-0000CA040000}"/>
    <cellStyle name="Note 3 5" xfId="1372" xr:uid="{00000000-0005-0000-0000-0000CB040000}"/>
    <cellStyle name="Note 4" xfId="705" xr:uid="{00000000-0005-0000-0000-0000CC040000}"/>
    <cellStyle name="Note 4 2" xfId="706" xr:uid="{00000000-0005-0000-0000-0000CD040000}"/>
    <cellStyle name="Note 4 2 2" xfId="1381" xr:uid="{00000000-0005-0000-0000-0000CE040000}"/>
    <cellStyle name="Note 4 2 3" xfId="1380" xr:uid="{00000000-0005-0000-0000-0000CF040000}"/>
    <cellStyle name="Note 4 3" xfId="707" xr:uid="{00000000-0005-0000-0000-0000D0040000}"/>
    <cellStyle name="Note 4 4" xfId="1382" xr:uid="{00000000-0005-0000-0000-0000D1040000}"/>
    <cellStyle name="Note 4 5" xfId="1379" xr:uid="{00000000-0005-0000-0000-0000D2040000}"/>
    <cellStyle name="Note 5" xfId="850" xr:uid="{00000000-0005-0000-0000-0000D3040000}"/>
    <cellStyle name="Note 5 2" xfId="1383" xr:uid="{00000000-0005-0000-0000-0000D4040000}"/>
    <cellStyle name="Note 6" xfId="1384" xr:uid="{00000000-0005-0000-0000-0000D5040000}"/>
    <cellStyle name="Note 6 2" xfId="1385" xr:uid="{00000000-0005-0000-0000-0000D6040000}"/>
    <cellStyle name="Note 7" xfId="1386" xr:uid="{00000000-0005-0000-0000-0000D7040000}"/>
    <cellStyle name="Note 7 2" xfId="1387" xr:uid="{00000000-0005-0000-0000-0000D8040000}"/>
    <cellStyle name="Note 8" xfId="1388" xr:uid="{00000000-0005-0000-0000-0000D9040000}"/>
    <cellStyle name="Note 8 2" xfId="1389" xr:uid="{00000000-0005-0000-0000-0000DA040000}"/>
    <cellStyle name="Note 9" xfId="1390" xr:uid="{00000000-0005-0000-0000-0000DB040000}"/>
    <cellStyle name="Note 9 2" xfId="1391" xr:uid="{00000000-0005-0000-0000-0000DC040000}"/>
    <cellStyle name="Output" xfId="11" builtinId="21" customBuiltin="1"/>
    <cellStyle name="Output 2" xfId="708" xr:uid="{00000000-0005-0000-0000-0000DE040000}"/>
    <cellStyle name="Output 2 2" xfId="1393" xr:uid="{00000000-0005-0000-0000-0000DF040000}"/>
    <cellStyle name="Output 2 3" xfId="1394" xr:uid="{00000000-0005-0000-0000-0000E0040000}"/>
    <cellStyle name="Output 2 4" xfId="1395" xr:uid="{00000000-0005-0000-0000-0000E1040000}"/>
    <cellStyle name="Output 2 5" xfId="1392" xr:uid="{00000000-0005-0000-0000-0000E2040000}"/>
    <cellStyle name="Output 3" xfId="709" xr:uid="{00000000-0005-0000-0000-0000E3040000}"/>
    <cellStyle name="Output 3 2" xfId="1397" xr:uid="{00000000-0005-0000-0000-0000E4040000}"/>
    <cellStyle name="Output 3 3" xfId="1398" xr:uid="{00000000-0005-0000-0000-0000E5040000}"/>
    <cellStyle name="Output 3 4" xfId="1396" xr:uid="{00000000-0005-0000-0000-0000E6040000}"/>
    <cellStyle name="Output 4" xfId="710" xr:uid="{00000000-0005-0000-0000-0000E7040000}"/>
    <cellStyle name="Percent 10" xfId="711" xr:uid="{00000000-0005-0000-0000-0000E8040000}"/>
    <cellStyle name="Percent 10 2" xfId="712" xr:uid="{00000000-0005-0000-0000-0000E9040000}"/>
    <cellStyle name="Percent 10 2 2" xfId="713" xr:uid="{00000000-0005-0000-0000-0000EA040000}"/>
    <cellStyle name="Percent 10 2 3" xfId="714" xr:uid="{00000000-0005-0000-0000-0000EB040000}"/>
    <cellStyle name="Percent 10 3" xfId="715" xr:uid="{00000000-0005-0000-0000-0000EC040000}"/>
    <cellStyle name="Percent 10 3 2" xfId="716" xr:uid="{00000000-0005-0000-0000-0000ED040000}"/>
    <cellStyle name="Percent 10 3 3" xfId="717" xr:uid="{00000000-0005-0000-0000-0000EE040000}"/>
    <cellStyle name="Percent 10 4" xfId="718" xr:uid="{00000000-0005-0000-0000-0000EF040000}"/>
    <cellStyle name="Percent 10 4 2" xfId="719" xr:uid="{00000000-0005-0000-0000-0000F0040000}"/>
    <cellStyle name="Percent 10 4 3" xfId="720" xr:uid="{00000000-0005-0000-0000-0000F1040000}"/>
    <cellStyle name="Percent 2" xfId="721" xr:uid="{00000000-0005-0000-0000-0000F2040000}"/>
    <cellStyle name="Percent 2 10" xfId="722" xr:uid="{00000000-0005-0000-0000-0000F3040000}"/>
    <cellStyle name="Percent 2 10 2" xfId="723" xr:uid="{00000000-0005-0000-0000-0000F4040000}"/>
    <cellStyle name="Percent 2 10 3" xfId="724" xr:uid="{00000000-0005-0000-0000-0000F5040000}"/>
    <cellStyle name="Percent 2 11" xfId="725" xr:uid="{00000000-0005-0000-0000-0000F6040000}"/>
    <cellStyle name="Percent 2 11 2" xfId="726" xr:uid="{00000000-0005-0000-0000-0000F7040000}"/>
    <cellStyle name="Percent 2 11 3" xfId="727" xr:uid="{00000000-0005-0000-0000-0000F8040000}"/>
    <cellStyle name="Percent 2 12" xfId="728" xr:uid="{00000000-0005-0000-0000-0000F9040000}"/>
    <cellStyle name="Percent 2 12 2" xfId="729" xr:uid="{00000000-0005-0000-0000-0000FA040000}"/>
    <cellStyle name="Percent 2 12 3" xfId="730" xr:uid="{00000000-0005-0000-0000-0000FB040000}"/>
    <cellStyle name="Percent 2 13" xfId="731" xr:uid="{00000000-0005-0000-0000-0000FC040000}"/>
    <cellStyle name="Percent 2 13 2" xfId="732" xr:uid="{00000000-0005-0000-0000-0000FD040000}"/>
    <cellStyle name="Percent 2 13 3" xfId="733" xr:uid="{00000000-0005-0000-0000-0000FE040000}"/>
    <cellStyle name="Percent 2 14" xfId="734" xr:uid="{00000000-0005-0000-0000-0000FF040000}"/>
    <cellStyle name="Percent 2 14 2" xfId="735" xr:uid="{00000000-0005-0000-0000-000000050000}"/>
    <cellStyle name="Percent 2 14 3" xfId="736" xr:uid="{00000000-0005-0000-0000-000001050000}"/>
    <cellStyle name="Percent 2 15" xfId="737" xr:uid="{00000000-0005-0000-0000-000002050000}"/>
    <cellStyle name="Percent 2 15 2" xfId="738" xr:uid="{00000000-0005-0000-0000-000003050000}"/>
    <cellStyle name="Percent 2 15 3" xfId="739" xr:uid="{00000000-0005-0000-0000-000004050000}"/>
    <cellStyle name="Percent 2 16" xfId="740" xr:uid="{00000000-0005-0000-0000-000005050000}"/>
    <cellStyle name="Percent 2 16 2" xfId="741" xr:uid="{00000000-0005-0000-0000-000006050000}"/>
    <cellStyle name="Percent 2 16 3" xfId="742" xr:uid="{00000000-0005-0000-0000-000007050000}"/>
    <cellStyle name="Percent 2 17" xfId="743" xr:uid="{00000000-0005-0000-0000-000008050000}"/>
    <cellStyle name="Percent 2 17 2" xfId="744" xr:uid="{00000000-0005-0000-0000-000009050000}"/>
    <cellStyle name="Percent 2 17 3" xfId="745" xr:uid="{00000000-0005-0000-0000-00000A050000}"/>
    <cellStyle name="Percent 2 18" xfId="746" xr:uid="{00000000-0005-0000-0000-00000B050000}"/>
    <cellStyle name="Percent 2 18 2" xfId="747" xr:uid="{00000000-0005-0000-0000-00000C050000}"/>
    <cellStyle name="Percent 2 18 3" xfId="748" xr:uid="{00000000-0005-0000-0000-00000D050000}"/>
    <cellStyle name="Percent 2 19" xfId="749" xr:uid="{00000000-0005-0000-0000-00000E050000}"/>
    <cellStyle name="Percent 2 19 2" xfId="750" xr:uid="{00000000-0005-0000-0000-00000F050000}"/>
    <cellStyle name="Percent 2 19 3" xfId="751" xr:uid="{00000000-0005-0000-0000-000010050000}"/>
    <cellStyle name="Percent 2 2" xfId="752" xr:uid="{00000000-0005-0000-0000-000011050000}"/>
    <cellStyle name="Percent 2 2 2" xfId="753" xr:uid="{00000000-0005-0000-0000-000012050000}"/>
    <cellStyle name="Percent 2 2 3" xfId="754" xr:uid="{00000000-0005-0000-0000-000013050000}"/>
    <cellStyle name="Percent 2 20" xfId="755" xr:uid="{00000000-0005-0000-0000-000014050000}"/>
    <cellStyle name="Percent 2 20 2" xfId="756" xr:uid="{00000000-0005-0000-0000-000015050000}"/>
    <cellStyle name="Percent 2 20 3" xfId="757" xr:uid="{00000000-0005-0000-0000-000016050000}"/>
    <cellStyle name="Percent 2 21" xfId="758" xr:uid="{00000000-0005-0000-0000-000017050000}"/>
    <cellStyle name="Percent 2 21 2" xfId="759" xr:uid="{00000000-0005-0000-0000-000018050000}"/>
    <cellStyle name="Percent 2 21 3" xfId="760" xr:uid="{00000000-0005-0000-0000-000019050000}"/>
    <cellStyle name="Percent 2 22" xfId="761" xr:uid="{00000000-0005-0000-0000-00001A050000}"/>
    <cellStyle name="Percent 2 22 2" xfId="762" xr:uid="{00000000-0005-0000-0000-00001B050000}"/>
    <cellStyle name="Percent 2 22 3" xfId="763" xr:uid="{00000000-0005-0000-0000-00001C050000}"/>
    <cellStyle name="Percent 2 23" xfId="764" xr:uid="{00000000-0005-0000-0000-00001D050000}"/>
    <cellStyle name="Percent 2 23 2" xfId="765" xr:uid="{00000000-0005-0000-0000-00001E050000}"/>
    <cellStyle name="Percent 2 23 3" xfId="766" xr:uid="{00000000-0005-0000-0000-00001F050000}"/>
    <cellStyle name="Percent 2 24" xfId="767" xr:uid="{00000000-0005-0000-0000-000020050000}"/>
    <cellStyle name="Percent 2 24 2" xfId="768" xr:uid="{00000000-0005-0000-0000-000021050000}"/>
    <cellStyle name="Percent 2 24 3" xfId="769" xr:uid="{00000000-0005-0000-0000-000022050000}"/>
    <cellStyle name="Percent 2 25" xfId="770" xr:uid="{00000000-0005-0000-0000-000023050000}"/>
    <cellStyle name="Percent 2 25 2" xfId="771" xr:uid="{00000000-0005-0000-0000-000024050000}"/>
    <cellStyle name="Percent 2 25 3" xfId="772" xr:uid="{00000000-0005-0000-0000-000025050000}"/>
    <cellStyle name="Percent 2 26" xfId="773" xr:uid="{00000000-0005-0000-0000-000026050000}"/>
    <cellStyle name="Percent 2 26 2" xfId="774" xr:uid="{00000000-0005-0000-0000-000027050000}"/>
    <cellStyle name="Percent 2 26 3" xfId="775" xr:uid="{00000000-0005-0000-0000-000028050000}"/>
    <cellStyle name="Percent 2 27" xfId="776" xr:uid="{00000000-0005-0000-0000-000029050000}"/>
    <cellStyle name="Percent 2 27 2" xfId="777" xr:uid="{00000000-0005-0000-0000-00002A050000}"/>
    <cellStyle name="Percent 2 27 3" xfId="778" xr:uid="{00000000-0005-0000-0000-00002B050000}"/>
    <cellStyle name="Percent 2 28" xfId="779" xr:uid="{00000000-0005-0000-0000-00002C050000}"/>
    <cellStyle name="Percent 2 28 2" xfId="780" xr:uid="{00000000-0005-0000-0000-00002D050000}"/>
    <cellStyle name="Percent 2 28 3" xfId="781" xr:uid="{00000000-0005-0000-0000-00002E050000}"/>
    <cellStyle name="Percent 2 29" xfId="782" xr:uid="{00000000-0005-0000-0000-00002F050000}"/>
    <cellStyle name="Percent 2 29 2" xfId="783" xr:uid="{00000000-0005-0000-0000-000030050000}"/>
    <cellStyle name="Percent 2 29 3" xfId="784" xr:uid="{00000000-0005-0000-0000-000031050000}"/>
    <cellStyle name="Percent 2 3" xfId="785" xr:uid="{00000000-0005-0000-0000-000032050000}"/>
    <cellStyle name="Percent 2 3 2" xfId="786" xr:uid="{00000000-0005-0000-0000-000033050000}"/>
    <cellStyle name="Percent 2 3 3" xfId="787" xr:uid="{00000000-0005-0000-0000-000034050000}"/>
    <cellStyle name="Percent 2 30" xfId="788" xr:uid="{00000000-0005-0000-0000-000035050000}"/>
    <cellStyle name="Percent 2 30 2" xfId="789" xr:uid="{00000000-0005-0000-0000-000036050000}"/>
    <cellStyle name="Percent 2 30 3" xfId="790" xr:uid="{00000000-0005-0000-0000-000037050000}"/>
    <cellStyle name="Percent 2 31" xfId="791" xr:uid="{00000000-0005-0000-0000-000038050000}"/>
    <cellStyle name="Percent 2 31 2" xfId="792" xr:uid="{00000000-0005-0000-0000-000039050000}"/>
    <cellStyle name="Percent 2 31 3" xfId="793" xr:uid="{00000000-0005-0000-0000-00003A050000}"/>
    <cellStyle name="Percent 2 32" xfId="794" xr:uid="{00000000-0005-0000-0000-00003B050000}"/>
    <cellStyle name="Percent 2 32 2" xfId="795" xr:uid="{00000000-0005-0000-0000-00003C050000}"/>
    <cellStyle name="Percent 2 32 3" xfId="796" xr:uid="{00000000-0005-0000-0000-00003D050000}"/>
    <cellStyle name="Percent 2 33" xfId="797" xr:uid="{00000000-0005-0000-0000-00003E050000}"/>
    <cellStyle name="Percent 2 33 2" xfId="798" xr:uid="{00000000-0005-0000-0000-00003F050000}"/>
    <cellStyle name="Percent 2 33 3" xfId="799" xr:uid="{00000000-0005-0000-0000-000040050000}"/>
    <cellStyle name="Percent 2 34" xfId="800" xr:uid="{00000000-0005-0000-0000-000041050000}"/>
    <cellStyle name="Percent 2 34 2" xfId="801" xr:uid="{00000000-0005-0000-0000-000042050000}"/>
    <cellStyle name="Percent 2 34 3" xfId="802" xr:uid="{00000000-0005-0000-0000-000043050000}"/>
    <cellStyle name="Percent 2 35" xfId="803" xr:uid="{00000000-0005-0000-0000-000044050000}"/>
    <cellStyle name="Percent 2 35 2" xfId="804" xr:uid="{00000000-0005-0000-0000-000045050000}"/>
    <cellStyle name="Percent 2 35 3" xfId="805" xr:uid="{00000000-0005-0000-0000-000046050000}"/>
    <cellStyle name="Percent 2 36" xfId="806" xr:uid="{00000000-0005-0000-0000-000047050000}"/>
    <cellStyle name="Percent 2 36 2" xfId="807" xr:uid="{00000000-0005-0000-0000-000048050000}"/>
    <cellStyle name="Percent 2 36 3" xfId="808" xr:uid="{00000000-0005-0000-0000-000049050000}"/>
    <cellStyle name="Percent 2 37" xfId="809" xr:uid="{00000000-0005-0000-0000-00004A050000}"/>
    <cellStyle name="Percent 2 37 2" xfId="810" xr:uid="{00000000-0005-0000-0000-00004B050000}"/>
    <cellStyle name="Percent 2 37 3" xfId="811" xr:uid="{00000000-0005-0000-0000-00004C050000}"/>
    <cellStyle name="Percent 2 38" xfId="812" xr:uid="{00000000-0005-0000-0000-00004D050000}"/>
    <cellStyle name="Percent 2 38 2" xfId="813" xr:uid="{00000000-0005-0000-0000-00004E050000}"/>
    <cellStyle name="Percent 2 38 3" xfId="814" xr:uid="{00000000-0005-0000-0000-00004F050000}"/>
    <cellStyle name="Percent 2 39" xfId="815" xr:uid="{00000000-0005-0000-0000-000050050000}"/>
    <cellStyle name="Percent 2 39 2" xfId="816" xr:uid="{00000000-0005-0000-0000-000051050000}"/>
    <cellStyle name="Percent 2 39 3" xfId="817" xr:uid="{00000000-0005-0000-0000-000052050000}"/>
    <cellStyle name="Percent 2 4" xfId="818" xr:uid="{00000000-0005-0000-0000-000053050000}"/>
    <cellStyle name="Percent 2 4 2" xfId="819" xr:uid="{00000000-0005-0000-0000-000054050000}"/>
    <cellStyle name="Percent 2 4 3" xfId="820" xr:uid="{00000000-0005-0000-0000-000055050000}"/>
    <cellStyle name="Percent 2 40" xfId="821" xr:uid="{00000000-0005-0000-0000-000056050000}"/>
    <cellStyle name="Percent 2 40 2" xfId="822" xr:uid="{00000000-0005-0000-0000-000057050000}"/>
    <cellStyle name="Percent 2 40 3" xfId="823" xr:uid="{00000000-0005-0000-0000-000058050000}"/>
    <cellStyle name="Percent 2 5" xfId="824" xr:uid="{00000000-0005-0000-0000-000059050000}"/>
    <cellStyle name="Percent 2 5 2" xfId="825" xr:uid="{00000000-0005-0000-0000-00005A050000}"/>
    <cellStyle name="Percent 2 5 3" xfId="826" xr:uid="{00000000-0005-0000-0000-00005B050000}"/>
    <cellStyle name="Percent 2 6" xfId="827" xr:uid="{00000000-0005-0000-0000-00005C050000}"/>
    <cellStyle name="Percent 2 6 2" xfId="828" xr:uid="{00000000-0005-0000-0000-00005D050000}"/>
    <cellStyle name="Percent 2 6 3" xfId="829" xr:uid="{00000000-0005-0000-0000-00005E050000}"/>
    <cellStyle name="Percent 2 7" xfId="830" xr:uid="{00000000-0005-0000-0000-00005F050000}"/>
    <cellStyle name="Percent 2 7 2" xfId="831" xr:uid="{00000000-0005-0000-0000-000060050000}"/>
    <cellStyle name="Percent 2 7 3" xfId="832" xr:uid="{00000000-0005-0000-0000-000061050000}"/>
    <cellStyle name="Percent 2 8" xfId="833" xr:uid="{00000000-0005-0000-0000-000062050000}"/>
    <cellStyle name="Percent 2 8 2" xfId="834" xr:uid="{00000000-0005-0000-0000-000063050000}"/>
    <cellStyle name="Percent 2 8 3" xfId="835" xr:uid="{00000000-0005-0000-0000-000064050000}"/>
    <cellStyle name="Percent 2 9" xfId="836" xr:uid="{00000000-0005-0000-0000-000065050000}"/>
    <cellStyle name="Percent 2 9 2" xfId="837" xr:uid="{00000000-0005-0000-0000-000066050000}"/>
    <cellStyle name="Percent 2 9 3" xfId="838" xr:uid="{00000000-0005-0000-0000-000067050000}"/>
    <cellStyle name="Percent 3" xfId="839" xr:uid="{00000000-0005-0000-0000-000068050000}"/>
    <cellStyle name="Percent 4" xfId="861" xr:uid="{00000000-0005-0000-0000-000069050000}"/>
    <cellStyle name="Title" xfId="2" builtinId="15" customBuiltin="1"/>
    <cellStyle name="Title 2" xfId="840" xr:uid="{00000000-0005-0000-0000-00006B050000}"/>
    <cellStyle name="Title 2 2" xfId="1400" xr:uid="{00000000-0005-0000-0000-00006C050000}"/>
    <cellStyle name="Title 2 3" xfId="1401" xr:uid="{00000000-0005-0000-0000-00006D050000}"/>
    <cellStyle name="Title 2 4" xfId="1402" xr:uid="{00000000-0005-0000-0000-00006E050000}"/>
    <cellStyle name="Title 2 5" xfId="1399" xr:uid="{00000000-0005-0000-0000-00006F050000}"/>
    <cellStyle name="Title 3" xfId="841" xr:uid="{00000000-0005-0000-0000-000070050000}"/>
    <cellStyle name="Title 3 2" xfId="1404" xr:uid="{00000000-0005-0000-0000-000071050000}"/>
    <cellStyle name="Title 3 3" xfId="1405" xr:uid="{00000000-0005-0000-0000-000072050000}"/>
    <cellStyle name="Title 3 4" xfId="1403" xr:uid="{00000000-0005-0000-0000-000073050000}"/>
    <cellStyle name="Title 4" xfId="842" xr:uid="{00000000-0005-0000-0000-000074050000}"/>
    <cellStyle name="Title 5" xfId="849" xr:uid="{00000000-0005-0000-0000-000075050000}"/>
    <cellStyle name="Total" xfId="17" builtinId="25" customBuiltin="1"/>
    <cellStyle name="Total 2" xfId="843" xr:uid="{00000000-0005-0000-0000-000077050000}"/>
    <cellStyle name="Total 2 2" xfId="1406" xr:uid="{00000000-0005-0000-0000-000078050000}"/>
    <cellStyle name="Total 2 3" xfId="1407" xr:uid="{00000000-0005-0000-0000-000079050000}"/>
    <cellStyle name="Total 3" xfId="844" xr:uid="{00000000-0005-0000-0000-00007A050000}"/>
    <cellStyle name="Total 3 2" xfId="1408" xr:uid="{00000000-0005-0000-0000-00007B050000}"/>
    <cellStyle name="Total 4" xfId="845" xr:uid="{00000000-0005-0000-0000-00007C050000}"/>
    <cellStyle name="Warning Text" xfId="15" builtinId="11" customBuiltin="1"/>
    <cellStyle name="Warning Text 2" xfId="846" xr:uid="{00000000-0005-0000-0000-00007E050000}"/>
    <cellStyle name="Warning Text 2 2" xfId="1409" xr:uid="{00000000-0005-0000-0000-00007F050000}"/>
    <cellStyle name="Warning Text 2 3" xfId="1410" xr:uid="{00000000-0005-0000-0000-000080050000}"/>
    <cellStyle name="Warning Text 3" xfId="847" xr:uid="{00000000-0005-0000-0000-000081050000}"/>
    <cellStyle name="Warning Text 3 2" xfId="1411" xr:uid="{00000000-0005-0000-0000-000082050000}"/>
    <cellStyle name="Warning Text 4" xfId="848" xr:uid="{00000000-0005-0000-0000-000083050000}"/>
  </cellStyles>
  <dxfs count="0"/>
  <tableStyles count="0" defaultTableStyle="TableStyleMedium2" defaultPivotStyle="PivotStyleLight16"/>
  <colors>
    <mruColors>
      <color rgb="FF000000"/>
      <color rgb="FF3787AB"/>
      <color rgb="FF99C8DE"/>
      <color rgb="FFADD4E5"/>
      <color rgb="FFC5E1ED"/>
      <color rgb="FF77B0DB"/>
      <color rgb="FF94C4E8"/>
      <color rgb="FF7AA4BC"/>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40640</xdr:colOff>
      <xdr:row>0</xdr:row>
      <xdr:rowOff>86360</xdr:rowOff>
    </xdr:from>
    <xdr:to>
      <xdr:col>2</xdr:col>
      <xdr:colOff>497840</xdr:colOff>
      <xdr:row>2</xdr:row>
      <xdr:rowOff>127000</xdr:rowOff>
    </xdr:to>
    <xdr:pic>
      <xdr:nvPicPr>
        <xdr:cNvPr id="2" name="Picture 1">
          <a:extLst>
            <a:ext uri="{FF2B5EF4-FFF2-40B4-BE49-F238E27FC236}">
              <a16:creationId xmlns:a16="http://schemas.microsoft.com/office/drawing/2014/main" id="{AE032897-E06B-6D95-D603-23EE401EA279}"/>
            </a:ext>
          </a:extLst>
        </xdr:cNvPr>
        <xdr:cNvPicPr>
          <a:picLocks noChangeAspect="1"/>
        </xdr:cNvPicPr>
      </xdr:nvPicPr>
      <xdr:blipFill>
        <a:blip xmlns:r="http://schemas.openxmlformats.org/officeDocument/2006/relationships" r:embed="rId1"/>
        <a:stretch>
          <a:fillRect/>
        </a:stretch>
      </xdr:blipFill>
      <xdr:spPr>
        <a:xfrm>
          <a:off x="416560" y="86360"/>
          <a:ext cx="45720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40640</xdr:colOff>
      <xdr:row>0</xdr:row>
      <xdr:rowOff>91440</xdr:rowOff>
    </xdr:from>
    <xdr:to>
      <xdr:col>2</xdr:col>
      <xdr:colOff>497840</xdr:colOff>
      <xdr:row>2</xdr:row>
      <xdr:rowOff>162560</xdr:rowOff>
    </xdr:to>
    <xdr:pic>
      <xdr:nvPicPr>
        <xdr:cNvPr id="2" name="Picture 1">
          <a:extLst>
            <a:ext uri="{FF2B5EF4-FFF2-40B4-BE49-F238E27FC236}">
              <a16:creationId xmlns:a16="http://schemas.microsoft.com/office/drawing/2014/main" id="{CC30C97B-411A-4067-A03F-28A47F96A066}"/>
            </a:ext>
          </a:extLst>
        </xdr:cNvPr>
        <xdr:cNvPicPr>
          <a:picLocks noChangeAspect="1"/>
        </xdr:cNvPicPr>
      </xdr:nvPicPr>
      <xdr:blipFill>
        <a:blip xmlns:r="http://schemas.openxmlformats.org/officeDocument/2006/relationships" r:embed="rId1"/>
        <a:stretch>
          <a:fillRect/>
        </a:stretch>
      </xdr:blipFill>
      <xdr:spPr>
        <a:xfrm>
          <a:off x="416560" y="91440"/>
          <a:ext cx="457200" cy="487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76200</xdr:rowOff>
    </xdr:from>
    <xdr:to>
      <xdr:col>2</xdr:col>
      <xdr:colOff>497840</xdr:colOff>
      <xdr:row>2</xdr:row>
      <xdr:rowOff>116840</xdr:rowOff>
    </xdr:to>
    <xdr:pic>
      <xdr:nvPicPr>
        <xdr:cNvPr id="2" name="Picture 1">
          <a:extLst>
            <a:ext uri="{FF2B5EF4-FFF2-40B4-BE49-F238E27FC236}">
              <a16:creationId xmlns:a16="http://schemas.microsoft.com/office/drawing/2014/main" id="{A53E3563-8871-BF59-9D23-C657B83F1399}"/>
            </a:ext>
          </a:extLst>
        </xdr:cNvPr>
        <xdr:cNvPicPr>
          <a:picLocks noChangeAspect="1"/>
        </xdr:cNvPicPr>
      </xdr:nvPicPr>
      <xdr:blipFill>
        <a:blip xmlns:r="http://schemas.openxmlformats.org/officeDocument/2006/relationships" r:embed="rId1"/>
        <a:stretch>
          <a:fillRect/>
        </a:stretch>
      </xdr:blipFill>
      <xdr:spPr>
        <a:xfrm>
          <a:off x="416560" y="76200"/>
          <a:ext cx="45720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35560</xdr:colOff>
      <xdr:row>0</xdr:row>
      <xdr:rowOff>96520</xdr:rowOff>
    </xdr:from>
    <xdr:to>
      <xdr:col>2</xdr:col>
      <xdr:colOff>492760</xdr:colOff>
      <xdr:row>2</xdr:row>
      <xdr:rowOff>137160</xdr:rowOff>
    </xdr:to>
    <xdr:pic>
      <xdr:nvPicPr>
        <xdr:cNvPr id="2" name="Picture 1">
          <a:extLst>
            <a:ext uri="{FF2B5EF4-FFF2-40B4-BE49-F238E27FC236}">
              <a16:creationId xmlns:a16="http://schemas.microsoft.com/office/drawing/2014/main" id="{D2C2A2A2-E32A-4CEC-87E2-1D43EAA0E825}"/>
            </a:ext>
          </a:extLst>
        </xdr:cNvPr>
        <xdr:cNvPicPr>
          <a:picLocks noChangeAspect="1"/>
        </xdr:cNvPicPr>
      </xdr:nvPicPr>
      <xdr:blipFill>
        <a:blip xmlns:r="http://schemas.openxmlformats.org/officeDocument/2006/relationships" r:embed="rId1"/>
        <a:stretch>
          <a:fillRect/>
        </a:stretch>
      </xdr:blipFill>
      <xdr:spPr>
        <a:xfrm>
          <a:off x="416560" y="96520"/>
          <a:ext cx="457200" cy="4559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2A20-F284-48A7-9CC8-2B21E7F42105}">
  <sheetPr>
    <pageSetUpPr fitToPage="1"/>
  </sheetPr>
  <dimension ref="C1:U211"/>
  <sheetViews>
    <sheetView tabSelected="1" zoomScale="75" zoomScaleNormal="75" workbookViewId="0">
      <pane ySplit="3" topLeftCell="A4" activePane="bottomLeft" state="frozen"/>
      <selection activeCell="D28" sqref="A1:XFD1048576"/>
      <selection pane="bottomLeft" activeCell="E7" sqref="E7:F7"/>
    </sheetView>
  </sheetViews>
  <sheetFormatPr defaultColWidth="8.83984375" defaultRowHeight="14.4"/>
  <cols>
    <col min="1" max="2" width="2.47265625" customWidth="1"/>
    <col min="3" max="3" width="7.47265625" customWidth="1"/>
    <col min="4" max="4" width="25.47265625" style="4" customWidth="1"/>
    <col min="5" max="5" width="39.68359375" customWidth="1"/>
    <col min="6" max="10" width="13.47265625" style="4" customWidth="1"/>
    <col min="11" max="11" width="4.83984375" customWidth="1"/>
    <col min="12" max="12" width="57.15625" customWidth="1"/>
    <col min="13" max="13" width="3.15625" customWidth="1"/>
    <col min="14" max="14" width="8.83984375" hidden="1" customWidth="1"/>
    <col min="15" max="16" width="11" hidden="1" customWidth="1"/>
    <col min="17" max="18" width="8.83984375" hidden="1" customWidth="1"/>
    <col min="19" max="19" width="34.83984375" hidden="1" customWidth="1"/>
    <col min="20" max="21" width="8.83984375" hidden="1" customWidth="1"/>
  </cols>
  <sheetData>
    <row r="1" spans="3:12" s="2" customFormat="1"/>
    <row r="2" spans="3:12" s="2" customFormat="1" ht="18.3">
      <c r="D2" s="21" t="s">
        <v>705</v>
      </c>
    </row>
    <row r="3" spans="3:12" s="22" customFormat="1" ht="15" customHeight="1" thickBot="1"/>
    <row r="4" spans="3:12" ht="14.7" thickBot="1">
      <c r="D4" s="5"/>
      <c r="E4" s="1"/>
      <c r="F4" s="5"/>
      <c r="G4" s="5"/>
      <c r="H4" s="5"/>
      <c r="I4" s="5"/>
      <c r="J4" s="5"/>
    </row>
    <row r="5" spans="3:12" ht="18.600000000000001" thickBot="1">
      <c r="C5" s="142"/>
      <c r="D5" s="143" t="s">
        <v>39</v>
      </c>
      <c r="E5" s="234"/>
      <c r="F5" s="235"/>
      <c r="H5" s="5"/>
      <c r="I5" s="5"/>
      <c r="J5" s="5"/>
      <c r="K5" s="5"/>
      <c r="L5" s="205" t="s">
        <v>17</v>
      </c>
    </row>
    <row r="6" spans="3:12">
      <c r="C6" s="140" t="s">
        <v>0</v>
      </c>
      <c r="D6" s="141" t="s">
        <v>4</v>
      </c>
      <c r="E6" s="236"/>
      <c r="F6" s="237"/>
      <c r="H6" s="5"/>
      <c r="I6" s="5"/>
      <c r="J6" s="5"/>
      <c r="K6" s="5"/>
      <c r="L6" s="95"/>
    </row>
    <row r="7" spans="3:12">
      <c r="C7" s="19" t="s">
        <v>5</v>
      </c>
      <c r="D7" s="6" t="s">
        <v>15</v>
      </c>
      <c r="E7" s="238" t="s">
        <v>237</v>
      </c>
      <c r="F7" s="239"/>
      <c r="H7" s="5"/>
      <c r="I7" s="5"/>
      <c r="J7" s="5"/>
      <c r="K7" s="5"/>
      <c r="L7" s="96"/>
    </row>
    <row r="8" spans="3:12">
      <c r="C8" s="19" t="s">
        <v>6</v>
      </c>
      <c r="D8" s="6" t="s">
        <v>16</v>
      </c>
      <c r="E8" s="238">
        <v>2025</v>
      </c>
      <c r="F8" s="239"/>
      <c r="H8" s="5"/>
      <c r="I8" s="5"/>
      <c r="J8" s="5"/>
      <c r="K8" s="5"/>
      <c r="L8" s="96"/>
    </row>
    <row r="9" spans="3:12" ht="14.7" thickBot="1">
      <c r="C9" s="20" t="s">
        <v>51</v>
      </c>
      <c r="D9" s="28" t="s">
        <v>50</v>
      </c>
      <c r="E9" s="240">
        <v>17577760</v>
      </c>
      <c r="F9" s="241"/>
      <c r="H9" s="5"/>
      <c r="I9" s="5"/>
      <c r="J9" s="5"/>
      <c r="K9" s="5"/>
      <c r="L9" s="97" t="s">
        <v>799</v>
      </c>
    </row>
    <row r="10" spans="3:12" ht="6" customHeight="1" thickBot="1">
      <c r="D10" s="5"/>
      <c r="E10" s="1"/>
      <c r="F10" s="5"/>
      <c r="G10" s="5"/>
      <c r="H10" s="5"/>
      <c r="I10" s="5"/>
      <c r="J10" s="5"/>
    </row>
    <row r="11" spans="3:12" ht="14.7" thickBot="1">
      <c r="C11" s="147" t="s">
        <v>714</v>
      </c>
      <c r="D11" s="245" t="s">
        <v>742</v>
      </c>
      <c r="E11" s="245"/>
      <c r="F11" s="148" t="s">
        <v>719</v>
      </c>
      <c r="G11" s="5"/>
      <c r="H11" s="5"/>
      <c r="I11" s="5"/>
      <c r="J11" s="5"/>
      <c r="L11" s="95"/>
    </row>
    <row r="12" spans="3:12">
      <c r="C12" s="146" t="s">
        <v>715</v>
      </c>
      <c r="D12" s="244" t="s">
        <v>803</v>
      </c>
      <c r="E12" s="244"/>
      <c r="F12" s="204">
        <v>2009</v>
      </c>
      <c r="G12" s="5"/>
      <c r="H12" s="5"/>
      <c r="I12" s="5"/>
      <c r="J12" s="5"/>
      <c r="L12" s="95" t="s">
        <v>822</v>
      </c>
    </row>
    <row r="13" spans="3:12">
      <c r="C13" s="19" t="s">
        <v>716</v>
      </c>
      <c r="D13" s="242" t="s">
        <v>804</v>
      </c>
      <c r="E13" s="242"/>
      <c r="F13" s="203">
        <v>1998</v>
      </c>
      <c r="G13" s="5"/>
      <c r="H13" s="5"/>
      <c r="I13" s="5"/>
      <c r="J13" s="5"/>
      <c r="L13" s="96"/>
    </row>
    <row r="14" spans="3:12">
      <c r="C14" s="19" t="s">
        <v>717</v>
      </c>
      <c r="D14" s="242" t="s">
        <v>805</v>
      </c>
      <c r="E14" s="242"/>
      <c r="F14" s="203">
        <v>2001</v>
      </c>
      <c r="G14" s="5"/>
      <c r="H14" s="5"/>
      <c r="I14" s="5"/>
      <c r="J14" s="5"/>
      <c r="L14" s="96"/>
    </row>
    <row r="15" spans="3:12" ht="14.7" thickBot="1">
      <c r="C15" s="20" t="s">
        <v>718</v>
      </c>
      <c r="D15" s="243" t="s">
        <v>806</v>
      </c>
      <c r="E15" s="243"/>
      <c r="F15" s="221">
        <v>2011</v>
      </c>
      <c r="G15" s="5"/>
      <c r="H15" s="5"/>
      <c r="I15" s="5"/>
      <c r="J15" s="5"/>
      <c r="L15" s="97"/>
    </row>
    <row r="16" spans="3:12">
      <c r="D16" s="5"/>
      <c r="E16" s="1"/>
      <c r="F16" s="5"/>
      <c r="G16" s="5"/>
      <c r="H16" s="5"/>
      <c r="I16" s="5"/>
      <c r="J16" s="5"/>
    </row>
    <row r="17" spans="3:21" s="7" customFormat="1" ht="14.7" thickBot="1">
      <c r="D17" s="82"/>
      <c r="E17" s="83"/>
      <c r="F17" s="82"/>
      <c r="G17" s="82"/>
      <c r="H17" s="82"/>
      <c r="I17" s="82"/>
      <c r="J17" s="82"/>
    </row>
    <row r="18" spans="3:21" ht="14.7" thickBot="1">
      <c r="D18" s="5"/>
      <c r="E18" s="1"/>
      <c r="F18" s="5"/>
      <c r="G18" s="5"/>
      <c r="H18" s="5"/>
      <c r="I18" s="5"/>
      <c r="J18" s="5"/>
    </row>
    <row r="19" spans="3:21" ht="107.05" customHeight="1" thickBot="1">
      <c r="C19" s="8"/>
      <c r="D19" s="8" t="s">
        <v>28</v>
      </c>
      <c r="E19" s="8" t="s">
        <v>52</v>
      </c>
      <c r="F19" s="9" t="s">
        <v>14</v>
      </c>
      <c r="G19" s="9" t="s">
        <v>27</v>
      </c>
      <c r="H19" s="9" t="s">
        <v>32</v>
      </c>
      <c r="I19" s="9" t="s">
        <v>783</v>
      </c>
      <c r="J19" s="9" t="str">
        <f>"Population of "&amp;CHAR(10)&amp;"level / tier / type"</f>
        <v>Population of 
level / tier / type</v>
      </c>
      <c r="L19" s="205" t="s">
        <v>17</v>
      </c>
    </row>
    <row r="20" spans="3:21" ht="13.75" customHeight="1" thickBot="1">
      <c r="D20"/>
      <c r="F20"/>
      <c r="G20"/>
      <c r="H20"/>
      <c r="I20"/>
      <c r="J20"/>
      <c r="N20" s="195"/>
      <c r="O20" s="193" t="s">
        <v>3</v>
      </c>
      <c r="P20" s="194"/>
    </row>
    <row r="21" spans="3:21">
      <c r="C21" s="84" t="s">
        <v>73</v>
      </c>
      <c r="D21" s="85" t="s">
        <v>26</v>
      </c>
      <c r="E21" s="88" t="s">
        <v>796</v>
      </c>
      <c r="F21" s="101">
        <v>1</v>
      </c>
      <c r="G21" s="86"/>
      <c r="H21" s="86"/>
      <c r="I21" s="86"/>
      <c r="J21" s="102">
        <f>E9</f>
        <v>17577760</v>
      </c>
      <c r="L21" s="95" t="s">
        <v>830</v>
      </c>
      <c r="N21" s="196" t="s">
        <v>710</v>
      </c>
      <c r="O21" s="189" t="s">
        <v>746</v>
      </c>
      <c r="P21" s="190" t="s">
        <v>751</v>
      </c>
      <c r="Q21" s="175"/>
      <c r="R21" s="175"/>
      <c r="S21" s="176" t="str">
        <f t="shared" ref="S21" si="0">E21</f>
        <v>Central Government</v>
      </c>
      <c r="T21" s="177">
        <f>F21</f>
        <v>1</v>
      </c>
      <c r="U21" s="178">
        <f>$J$21/T21</f>
        <v>17577760</v>
      </c>
    </row>
    <row r="22" spans="3:21" ht="14.8" customHeight="1">
      <c r="C22" s="19" t="s">
        <v>41</v>
      </c>
      <c r="D22" s="51" t="s">
        <v>29</v>
      </c>
      <c r="E22" s="89" t="s">
        <v>797</v>
      </c>
      <c r="F22" s="103">
        <v>25</v>
      </c>
      <c r="G22" s="91" t="s">
        <v>2</v>
      </c>
      <c r="H22" s="91" t="s">
        <v>1</v>
      </c>
      <c r="I22" s="92" t="s">
        <v>746</v>
      </c>
      <c r="J22" s="99"/>
      <c r="K22" s="50"/>
      <c r="L22" s="96" t="s">
        <v>807</v>
      </c>
      <c r="N22" s="196" t="s">
        <v>711</v>
      </c>
      <c r="O22" s="189" t="s">
        <v>743</v>
      </c>
      <c r="P22" s="190" t="s">
        <v>754</v>
      </c>
      <c r="Q22" s="175" t="str">
        <f>IF(F22&gt;2,"YES","NO")</f>
        <v>YES</v>
      </c>
      <c r="R22" s="175" t="str">
        <f>LEFT(I22,1)</f>
        <v>1</v>
      </c>
      <c r="S22" s="176" t="str">
        <f>E22</f>
        <v>Provinces</v>
      </c>
      <c r="T22" s="177">
        <f>F22</f>
        <v>25</v>
      </c>
      <c r="U22" s="178">
        <f>IF(J22&gt;0,J22/T22,$J$21/T22)</f>
        <v>703110.4</v>
      </c>
    </row>
    <row r="23" spans="3:21" ht="14.8" customHeight="1">
      <c r="C23" s="19" t="s">
        <v>42</v>
      </c>
      <c r="D23" s="51" t="s">
        <v>30</v>
      </c>
      <c r="E23" s="89" t="s">
        <v>800</v>
      </c>
      <c r="F23" s="103">
        <v>210</v>
      </c>
      <c r="G23" s="91" t="s">
        <v>2</v>
      </c>
      <c r="H23" s="91" t="s">
        <v>1</v>
      </c>
      <c r="I23" s="92" t="s">
        <v>743</v>
      </c>
      <c r="J23" s="99"/>
      <c r="K23" s="50"/>
      <c r="L23" s="96" t="s">
        <v>802</v>
      </c>
      <c r="N23" s="196" t="s">
        <v>712</v>
      </c>
      <c r="O23" s="189" t="s">
        <v>744</v>
      </c>
      <c r="P23" s="190" t="s">
        <v>755</v>
      </c>
      <c r="Q23" s="179" t="str">
        <f>IF(F23&gt;2,"YES","NO")</f>
        <v>YES</v>
      </c>
      <c r="R23" s="179" t="str">
        <f>LEFT(I23,1)</f>
        <v>2</v>
      </c>
      <c r="S23" s="2" t="str">
        <f>E23</f>
        <v>Districts and Municipalities</v>
      </c>
      <c r="T23" s="180">
        <f>F23</f>
        <v>210</v>
      </c>
      <c r="U23" s="181">
        <f t="shared" ref="U23:U25" si="1">IF(J23&gt;0,J23/T23,$J$21/T23)</f>
        <v>83703.619047619053</v>
      </c>
    </row>
    <row r="24" spans="3:21" ht="14.8" customHeight="1">
      <c r="C24" s="19" t="s">
        <v>43</v>
      </c>
      <c r="D24" s="51" t="s">
        <v>31</v>
      </c>
      <c r="E24" s="89" t="s">
        <v>801</v>
      </c>
      <c r="F24" s="103">
        <v>1661</v>
      </c>
      <c r="G24" s="91" t="s">
        <v>2</v>
      </c>
      <c r="H24" s="91" t="s">
        <v>1</v>
      </c>
      <c r="I24" s="92" t="s">
        <v>744</v>
      </c>
      <c r="J24" s="99"/>
      <c r="K24" s="50"/>
      <c r="L24" s="96"/>
      <c r="N24" s="196" t="s">
        <v>713</v>
      </c>
      <c r="O24" s="189" t="s">
        <v>745</v>
      </c>
      <c r="P24" s="190" t="s">
        <v>756</v>
      </c>
      <c r="Q24" s="179" t="str">
        <f>IF(F24&gt;2,"YES","NO")</f>
        <v>YES</v>
      </c>
      <c r="R24" s="179" t="str">
        <f>LEFT(I24,1)</f>
        <v>3</v>
      </c>
      <c r="S24" s="2" t="str">
        <f>E24</f>
        <v>Communes and Sangkat</v>
      </c>
      <c r="T24" s="180">
        <f>F24</f>
        <v>1661</v>
      </c>
      <c r="U24" s="181">
        <f t="shared" si="1"/>
        <v>10582.636965683323</v>
      </c>
    </row>
    <row r="25" spans="3:21" ht="14.8" customHeight="1" thickBot="1">
      <c r="C25" s="20" t="s">
        <v>44</v>
      </c>
      <c r="D25" s="52" t="s">
        <v>191</v>
      </c>
      <c r="E25" s="90"/>
      <c r="F25" s="104"/>
      <c r="G25" s="93" t="s">
        <v>33</v>
      </c>
      <c r="H25" s="93" t="s">
        <v>33</v>
      </c>
      <c r="I25" s="94" t="s">
        <v>3</v>
      </c>
      <c r="J25" s="100"/>
      <c r="K25" s="50"/>
      <c r="L25" s="97"/>
      <c r="N25" s="196" t="s">
        <v>757</v>
      </c>
      <c r="O25" s="189" t="s">
        <v>747</v>
      </c>
      <c r="P25" s="190" t="s">
        <v>752</v>
      </c>
      <c r="Q25" s="182" t="str">
        <f>IF(F25&gt;2,"YES","NO")</f>
        <v>NO</v>
      </c>
      <c r="R25" s="182" t="str">
        <f>LEFT(I25,1)</f>
        <v>…</v>
      </c>
      <c r="S25" s="23">
        <f>E25</f>
        <v>0</v>
      </c>
      <c r="T25" s="183">
        <f>F25</f>
        <v>0</v>
      </c>
      <c r="U25" s="184" t="e">
        <f t="shared" si="1"/>
        <v>#DIV/0!</v>
      </c>
    </row>
    <row r="26" spans="3:21" ht="14.7" thickBot="1">
      <c r="N26" s="197" t="s">
        <v>758</v>
      </c>
      <c r="O26" s="191" t="s">
        <v>748</v>
      </c>
      <c r="P26" s="192" t="s">
        <v>753</v>
      </c>
      <c r="Q26" s="182">
        <f>COUNTIF(Q22:Q25,"YES")</f>
        <v>3</v>
      </c>
      <c r="R26" s="182"/>
      <c r="S26" s="23"/>
      <c r="T26" s="23"/>
      <c r="U26" s="120"/>
    </row>
    <row r="27" spans="3:21" s="7" customFormat="1" ht="14.7" thickBot="1">
      <c r="D27" s="10"/>
      <c r="F27" s="10"/>
      <c r="G27" s="10"/>
      <c r="H27" s="10"/>
      <c r="I27" s="10"/>
      <c r="J27" s="10"/>
    </row>
    <row r="28" spans="3:21">
      <c r="C28" s="188" t="s">
        <v>798</v>
      </c>
    </row>
    <row r="29" spans="3:21" hidden="1">
      <c r="D29" s="29" t="s">
        <v>7</v>
      </c>
      <c r="E29" s="2" t="s">
        <v>3</v>
      </c>
      <c r="F29" s="29" t="s">
        <v>3</v>
      </c>
    </row>
    <row r="30" spans="3:21" hidden="1">
      <c r="D30" s="2" t="s">
        <v>211</v>
      </c>
      <c r="E30" s="2" t="s">
        <v>399</v>
      </c>
      <c r="F30" s="2" t="s">
        <v>400</v>
      </c>
    </row>
    <row r="31" spans="3:21" hidden="1">
      <c r="D31" s="2" t="s">
        <v>212</v>
      </c>
      <c r="E31" s="2" t="s">
        <v>401</v>
      </c>
      <c r="F31" s="2" t="s">
        <v>402</v>
      </c>
    </row>
    <row r="32" spans="3:21" hidden="1">
      <c r="D32" s="2" t="s">
        <v>213</v>
      </c>
      <c r="E32" s="2" t="s">
        <v>403</v>
      </c>
      <c r="F32" s="2" t="s">
        <v>404</v>
      </c>
    </row>
    <row r="33" spans="4:10" hidden="1">
      <c r="D33" s="2" t="s">
        <v>214</v>
      </c>
      <c r="E33" s="2" t="s">
        <v>405</v>
      </c>
      <c r="F33" s="2" t="s">
        <v>406</v>
      </c>
    </row>
    <row r="34" spans="4:10" hidden="1">
      <c r="D34" s="2" t="s">
        <v>215</v>
      </c>
      <c r="E34" s="2" t="s">
        <v>154</v>
      </c>
      <c r="F34" s="2" t="s">
        <v>153</v>
      </c>
    </row>
    <row r="35" spans="4:10" hidden="1">
      <c r="D35" s="2" t="s">
        <v>216</v>
      </c>
      <c r="E35" s="2" t="s">
        <v>407</v>
      </c>
      <c r="F35" s="2" t="s">
        <v>408</v>
      </c>
    </row>
    <row r="36" spans="4:10" hidden="1">
      <c r="D36" s="2" t="s">
        <v>217</v>
      </c>
      <c r="E36" s="2" t="s">
        <v>409</v>
      </c>
      <c r="F36" s="2" t="s">
        <v>410</v>
      </c>
      <c r="G36"/>
      <c r="H36"/>
      <c r="I36"/>
      <c r="J36"/>
    </row>
    <row r="37" spans="4:10" hidden="1">
      <c r="D37" s="2" t="s">
        <v>218</v>
      </c>
      <c r="E37" s="2" t="s">
        <v>411</v>
      </c>
      <c r="F37" s="2" t="s">
        <v>412</v>
      </c>
      <c r="G37"/>
      <c r="H37"/>
      <c r="I37"/>
      <c r="J37"/>
    </row>
    <row r="38" spans="4:10" hidden="1">
      <c r="D38" s="2" t="s">
        <v>219</v>
      </c>
      <c r="E38" s="2" t="s">
        <v>413</v>
      </c>
      <c r="F38" s="2" t="s">
        <v>414</v>
      </c>
      <c r="G38"/>
      <c r="H38"/>
      <c r="I38"/>
      <c r="J38"/>
    </row>
    <row r="39" spans="4:10" hidden="1">
      <c r="D39" s="2" t="s">
        <v>220</v>
      </c>
      <c r="E39" s="2" t="s">
        <v>415</v>
      </c>
      <c r="F39" s="2" t="s">
        <v>416</v>
      </c>
      <c r="G39"/>
      <c r="H39"/>
      <c r="I39"/>
      <c r="J39"/>
    </row>
    <row r="40" spans="4:10" hidden="1">
      <c r="D40" s="2" t="s">
        <v>221</v>
      </c>
      <c r="E40" s="2" t="s">
        <v>417</v>
      </c>
      <c r="F40" s="2" t="s">
        <v>418</v>
      </c>
    </row>
    <row r="41" spans="4:10" hidden="1">
      <c r="D41" s="2" t="s">
        <v>222</v>
      </c>
      <c r="E41" s="2" t="s">
        <v>419</v>
      </c>
      <c r="F41" s="2" t="s">
        <v>420</v>
      </c>
    </row>
    <row r="42" spans="4:10" hidden="1">
      <c r="D42" s="2" t="s">
        <v>223</v>
      </c>
      <c r="E42" s="2" t="s">
        <v>421</v>
      </c>
      <c r="F42" s="2" t="s">
        <v>422</v>
      </c>
    </row>
    <row r="43" spans="4:10" hidden="1">
      <c r="D43" s="2" t="s">
        <v>224</v>
      </c>
      <c r="E43" s="2" t="s">
        <v>423</v>
      </c>
      <c r="F43" s="2" t="s">
        <v>424</v>
      </c>
    </row>
    <row r="44" spans="4:10" hidden="1">
      <c r="D44" s="2" t="s">
        <v>225</v>
      </c>
      <c r="E44" s="2" t="s">
        <v>138</v>
      </c>
      <c r="F44" s="2" t="s">
        <v>137</v>
      </c>
    </row>
    <row r="45" spans="4:10" hidden="1">
      <c r="D45" s="2" t="s">
        <v>226</v>
      </c>
      <c r="E45" s="2" t="s">
        <v>425</v>
      </c>
      <c r="F45" s="2" t="s">
        <v>426</v>
      </c>
    </row>
    <row r="46" spans="4:10" hidden="1">
      <c r="D46" s="2" t="s">
        <v>227</v>
      </c>
      <c r="E46" s="2" t="s">
        <v>427</v>
      </c>
      <c r="F46" s="2" t="s">
        <v>428</v>
      </c>
    </row>
    <row r="47" spans="4:10" hidden="1">
      <c r="D47" s="2" t="s">
        <v>228</v>
      </c>
      <c r="E47" s="2" t="s">
        <v>156</v>
      </c>
      <c r="F47" s="2" t="s">
        <v>155</v>
      </c>
    </row>
    <row r="48" spans="4:10" hidden="1">
      <c r="D48" s="2" t="s">
        <v>229</v>
      </c>
      <c r="E48" s="2" t="s">
        <v>429</v>
      </c>
      <c r="F48" s="2" t="s">
        <v>430</v>
      </c>
    </row>
    <row r="49" spans="4:6" hidden="1">
      <c r="D49" s="2" t="s">
        <v>230</v>
      </c>
      <c r="E49" s="2" t="s">
        <v>431</v>
      </c>
      <c r="F49" s="2" t="s">
        <v>432</v>
      </c>
    </row>
    <row r="50" spans="4:6" hidden="1">
      <c r="D50" s="2" t="s">
        <v>231</v>
      </c>
      <c r="E50" s="2" t="s">
        <v>158</v>
      </c>
      <c r="F50" s="2" t="s">
        <v>157</v>
      </c>
    </row>
    <row r="51" spans="4:6" hidden="1">
      <c r="D51" s="2" t="s">
        <v>232</v>
      </c>
      <c r="E51" s="2" t="s">
        <v>433</v>
      </c>
      <c r="F51" s="2" t="s">
        <v>434</v>
      </c>
    </row>
    <row r="52" spans="4:6" hidden="1">
      <c r="D52" s="2" t="s">
        <v>233</v>
      </c>
      <c r="E52" s="2" t="s">
        <v>435</v>
      </c>
      <c r="F52" s="2" t="s">
        <v>436</v>
      </c>
    </row>
    <row r="53" spans="4:6" hidden="1">
      <c r="D53" s="2" t="s">
        <v>234</v>
      </c>
      <c r="E53" s="2" t="s">
        <v>437</v>
      </c>
      <c r="F53" s="2" t="s">
        <v>438</v>
      </c>
    </row>
    <row r="54" spans="4:6" hidden="1">
      <c r="D54" s="2" t="s">
        <v>235</v>
      </c>
      <c r="E54" s="2" t="s">
        <v>439</v>
      </c>
      <c r="F54" s="2" t="s">
        <v>440</v>
      </c>
    </row>
    <row r="55" spans="4:6" hidden="1">
      <c r="D55" s="2" t="s">
        <v>236</v>
      </c>
      <c r="E55" s="2" t="s">
        <v>441</v>
      </c>
      <c r="F55" s="2" t="s">
        <v>442</v>
      </c>
    </row>
    <row r="56" spans="4:6" hidden="1">
      <c r="D56" s="2" t="s">
        <v>237</v>
      </c>
      <c r="E56" s="2" t="s">
        <v>443</v>
      </c>
      <c r="F56" s="2" t="s">
        <v>444</v>
      </c>
    </row>
    <row r="57" spans="4:6" hidden="1">
      <c r="D57" s="2" t="s">
        <v>238</v>
      </c>
      <c r="E57" s="2" t="s">
        <v>445</v>
      </c>
      <c r="F57" s="2" t="s">
        <v>446</v>
      </c>
    </row>
    <row r="58" spans="4:6" hidden="1">
      <c r="D58" s="2" t="s">
        <v>239</v>
      </c>
      <c r="E58" s="2" t="s">
        <v>447</v>
      </c>
      <c r="F58" s="2" t="s">
        <v>448</v>
      </c>
    </row>
    <row r="59" spans="4:6" hidden="1">
      <c r="D59" s="2" t="s">
        <v>240</v>
      </c>
      <c r="E59" s="2" t="s">
        <v>449</v>
      </c>
      <c r="F59" s="2" t="s">
        <v>450</v>
      </c>
    </row>
    <row r="60" spans="4:6" hidden="1">
      <c r="D60" s="2" t="s">
        <v>241</v>
      </c>
      <c r="E60" s="2" t="s">
        <v>451</v>
      </c>
      <c r="F60" s="2" t="s">
        <v>452</v>
      </c>
    </row>
    <row r="61" spans="4:6" hidden="1">
      <c r="D61" s="2" t="s">
        <v>242</v>
      </c>
      <c r="E61" s="2" t="s">
        <v>160</v>
      </c>
      <c r="F61" s="2" t="s">
        <v>159</v>
      </c>
    </row>
    <row r="62" spans="4:6" hidden="1">
      <c r="D62" s="2" t="s">
        <v>243</v>
      </c>
      <c r="E62" s="2" t="s">
        <v>453</v>
      </c>
      <c r="F62" s="2" t="s">
        <v>454</v>
      </c>
    </row>
    <row r="63" spans="4:6" hidden="1">
      <c r="D63" s="2" t="s">
        <v>244</v>
      </c>
      <c r="E63" s="2" t="s">
        <v>162</v>
      </c>
      <c r="F63" s="2" t="s">
        <v>161</v>
      </c>
    </row>
    <row r="64" spans="4:6" hidden="1">
      <c r="D64" s="2" t="s">
        <v>245</v>
      </c>
      <c r="E64" s="2" t="s">
        <v>455</v>
      </c>
      <c r="F64" s="2" t="s">
        <v>456</v>
      </c>
    </row>
    <row r="65" spans="4:6" hidden="1">
      <c r="D65" s="2" t="s">
        <v>246</v>
      </c>
      <c r="E65" s="2" t="s">
        <v>457</v>
      </c>
      <c r="F65" s="2" t="s">
        <v>458</v>
      </c>
    </row>
    <row r="66" spans="4:6" hidden="1">
      <c r="D66" s="2" t="s">
        <v>247</v>
      </c>
      <c r="E66" s="2" t="s">
        <v>140</v>
      </c>
      <c r="F66" s="2" t="s">
        <v>139</v>
      </c>
    </row>
    <row r="67" spans="4:6" hidden="1">
      <c r="D67" s="2" t="s">
        <v>248</v>
      </c>
      <c r="E67" s="2" t="s">
        <v>459</v>
      </c>
      <c r="F67" s="2" t="s">
        <v>460</v>
      </c>
    </row>
    <row r="68" spans="4:6" hidden="1">
      <c r="D68" s="2" t="s">
        <v>249</v>
      </c>
      <c r="E68" s="2" t="s">
        <v>461</v>
      </c>
      <c r="F68" s="2" t="s">
        <v>462</v>
      </c>
    </row>
    <row r="69" spans="4:6" hidden="1">
      <c r="D69" s="2" t="s">
        <v>250</v>
      </c>
      <c r="E69" s="2" t="s">
        <v>178</v>
      </c>
      <c r="F69" s="2" t="s">
        <v>177</v>
      </c>
    </row>
    <row r="70" spans="4:6" hidden="1">
      <c r="D70" s="2" t="s">
        <v>251</v>
      </c>
      <c r="E70" s="2" t="s">
        <v>463</v>
      </c>
      <c r="F70" s="2" t="s">
        <v>464</v>
      </c>
    </row>
    <row r="71" spans="4:6" hidden="1">
      <c r="D71" s="2" t="s">
        <v>252</v>
      </c>
      <c r="E71" s="2" t="s">
        <v>465</v>
      </c>
      <c r="F71" s="2" t="s">
        <v>466</v>
      </c>
    </row>
    <row r="72" spans="4:6" hidden="1">
      <c r="D72" s="2" t="s">
        <v>253</v>
      </c>
      <c r="E72" s="2" t="s">
        <v>467</v>
      </c>
      <c r="F72" s="2" t="s">
        <v>468</v>
      </c>
    </row>
    <row r="73" spans="4:6" hidden="1">
      <c r="D73" s="2" t="s">
        <v>254</v>
      </c>
      <c r="E73" s="2" t="s">
        <v>469</v>
      </c>
      <c r="F73" s="2" t="s">
        <v>470</v>
      </c>
    </row>
    <row r="74" spans="4:6" hidden="1">
      <c r="D74" s="2" t="s">
        <v>255</v>
      </c>
      <c r="E74" s="2" t="s">
        <v>471</v>
      </c>
      <c r="F74" s="2" t="s">
        <v>472</v>
      </c>
    </row>
    <row r="75" spans="4:6" hidden="1">
      <c r="D75" s="2" t="s">
        <v>256</v>
      </c>
      <c r="E75" s="2" t="s">
        <v>473</v>
      </c>
      <c r="F75" s="2" t="s">
        <v>179</v>
      </c>
    </row>
    <row r="76" spans="4:6" hidden="1">
      <c r="D76" s="2" t="s">
        <v>257</v>
      </c>
      <c r="E76" s="2" t="s">
        <v>164</v>
      </c>
      <c r="F76" s="2" t="s">
        <v>163</v>
      </c>
    </row>
    <row r="77" spans="4:6" hidden="1">
      <c r="D77" s="2" t="s">
        <v>258</v>
      </c>
      <c r="E77" s="2" t="s">
        <v>474</v>
      </c>
      <c r="F77" s="2" t="s">
        <v>475</v>
      </c>
    </row>
    <row r="78" spans="4:6" hidden="1">
      <c r="D78" s="2" t="s">
        <v>259</v>
      </c>
      <c r="E78" s="2" t="s">
        <v>152</v>
      </c>
      <c r="F78" s="2" t="s">
        <v>151</v>
      </c>
    </row>
    <row r="79" spans="4:6" hidden="1">
      <c r="D79" s="2" t="s">
        <v>260</v>
      </c>
      <c r="E79" s="2" t="s">
        <v>476</v>
      </c>
      <c r="F79" s="2" t="s">
        <v>477</v>
      </c>
    </row>
    <row r="80" spans="4:6" hidden="1">
      <c r="D80" s="2" t="s">
        <v>261</v>
      </c>
      <c r="E80" s="2" t="s">
        <v>478</v>
      </c>
      <c r="F80" s="2" t="s">
        <v>479</v>
      </c>
    </row>
    <row r="81" spans="4:6" hidden="1">
      <c r="D81" s="2" t="s">
        <v>262</v>
      </c>
      <c r="E81" s="2" t="s">
        <v>480</v>
      </c>
      <c r="F81" s="2" t="s">
        <v>481</v>
      </c>
    </row>
    <row r="82" spans="4:6" hidden="1">
      <c r="D82" s="2" t="s">
        <v>263</v>
      </c>
      <c r="E82" s="2" t="s">
        <v>482</v>
      </c>
      <c r="F82" s="2" t="s">
        <v>483</v>
      </c>
    </row>
    <row r="83" spans="4:6" hidden="1">
      <c r="D83" s="2" t="s">
        <v>264</v>
      </c>
      <c r="E83" s="2" t="s">
        <v>484</v>
      </c>
      <c r="F83" s="2" t="s">
        <v>485</v>
      </c>
    </row>
    <row r="84" spans="4:6" hidden="1">
      <c r="D84" s="2" t="s">
        <v>265</v>
      </c>
      <c r="E84" s="2" t="s">
        <v>486</v>
      </c>
      <c r="F84" s="2" t="s">
        <v>487</v>
      </c>
    </row>
    <row r="85" spans="4:6" hidden="1">
      <c r="D85" s="2" t="s">
        <v>266</v>
      </c>
      <c r="E85" s="2" t="s">
        <v>488</v>
      </c>
      <c r="F85" s="2" t="s">
        <v>489</v>
      </c>
    </row>
    <row r="86" spans="4:6" hidden="1">
      <c r="D86" s="2" t="s">
        <v>267</v>
      </c>
      <c r="E86" s="2" t="s">
        <v>490</v>
      </c>
      <c r="F86" s="2" t="s">
        <v>491</v>
      </c>
    </row>
    <row r="87" spans="4:6" hidden="1">
      <c r="D87" s="2" t="s">
        <v>268</v>
      </c>
      <c r="E87" s="2" t="s">
        <v>492</v>
      </c>
      <c r="F87" s="2" t="s">
        <v>493</v>
      </c>
    </row>
    <row r="88" spans="4:6" hidden="1">
      <c r="D88" s="2" t="s">
        <v>269</v>
      </c>
      <c r="E88" s="2" t="s">
        <v>494</v>
      </c>
      <c r="F88" s="2" t="s">
        <v>495</v>
      </c>
    </row>
    <row r="89" spans="4:6" hidden="1">
      <c r="D89" s="2" t="s">
        <v>270</v>
      </c>
      <c r="E89" s="2" t="s">
        <v>496</v>
      </c>
      <c r="F89" s="2" t="s">
        <v>497</v>
      </c>
    </row>
    <row r="90" spans="4:6" hidden="1">
      <c r="D90" s="2" t="s">
        <v>271</v>
      </c>
      <c r="E90" s="2" t="s">
        <v>498</v>
      </c>
      <c r="F90" s="2" t="s">
        <v>499</v>
      </c>
    </row>
    <row r="91" spans="4:6" hidden="1">
      <c r="D91" s="2" t="s">
        <v>272</v>
      </c>
      <c r="E91" s="2" t="s">
        <v>500</v>
      </c>
      <c r="F91" s="2" t="s">
        <v>501</v>
      </c>
    </row>
    <row r="92" spans="4:6" hidden="1">
      <c r="D92" s="2" t="s">
        <v>273</v>
      </c>
      <c r="E92" s="2" t="s">
        <v>502</v>
      </c>
      <c r="F92" s="2" t="s">
        <v>503</v>
      </c>
    </row>
    <row r="93" spans="4:6" hidden="1">
      <c r="D93" s="2" t="s">
        <v>274</v>
      </c>
      <c r="E93" s="2" t="s">
        <v>142</v>
      </c>
      <c r="F93" s="2" t="s">
        <v>141</v>
      </c>
    </row>
    <row r="94" spans="4:6" hidden="1">
      <c r="D94" s="2" t="s">
        <v>275</v>
      </c>
      <c r="E94" s="2" t="s">
        <v>504</v>
      </c>
      <c r="F94" s="2" t="s">
        <v>505</v>
      </c>
    </row>
    <row r="95" spans="4:6" hidden="1">
      <c r="D95" s="2" t="s">
        <v>276</v>
      </c>
      <c r="E95" s="2" t="s">
        <v>506</v>
      </c>
      <c r="F95" s="2" t="s">
        <v>507</v>
      </c>
    </row>
    <row r="96" spans="4:6" hidden="1">
      <c r="D96" s="2" t="s">
        <v>277</v>
      </c>
      <c r="E96" s="2" t="s">
        <v>166</v>
      </c>
      <c r="F96" s="2" t="s">
        <v>165</v>
      </c>
    </row>
    <row r="97" spans="4:6" hidden="1">
      <c r="D97" s="2" t="s">
        <v>278</v>
      </c>
      <c r="E97" s="2" t="s">
        <v>181</v>
      </c>
      <c r="F97" s="2" t="s">
        <v>180</v>
      </c>
    </row>
    <row r="98" spans="4:6" hidden="1">
      <c r="D98" s="2" t="s">
        <v>279</v>
      </c>
      <c r="E98" s="2" t="s">
        <v>144</v>
      </c>
      <c r="F98" s="2" t="s">
        <v>143</v>
      </c>
    </row>
    <row r="99" spans="4:6" hidden="1">
      <c r="D99" s="2" t="s">
        <v>280</v>
      </c>
      <c r="E99" s="2" t="s">
        <v>508</v>
      </c>
      <c r="F99" s="2" t="s">
        <v>509</v>
      </c>
    </row>
    <row r="100" spans="4:6" hidden="1">
      <c r="D100" s="2" t="s">
        <v>281</v>
      </c>
      <c r="E100" s="2" t="s">
        <v>510</v>
      </c>
      <c r="F100" s="2" t="s">
        <v>511</v>
      </c>
    </row>
    <row r="101" spans="4:6" hidden="1">
      <c r="D101" s="2" t="s">
        <v>282</v>
      </c>
      <c r="E101" s="2" t="s">
        <v>512</v>
      </c>
      <c r="F101" s="2" t="s">
        <v>513</v>
      </c>
    </row>
    <row r="102" spans="4:6" hidden="1">
      <c r="D102" s="2" t="s">
        <v>283</v>
      </c>
      <c r="E102" s="2" t="s">
        <v>514</v>
      </c>
      <c r="F102" s="2" t="s">
        <v>515</v>
      </c>
    </row>
    <row r="103" spans="4:6" hidden="1">
      <c r="D103" s="2" t="s">
        <v>284</v>
      </c>
      <c r="E103" s="2" t="s">
        <v>516</v>
      </c>
      <c r="F103" s="2" t="s">
        <v>517</v>
      </c>
    </row>
    <row r="104" spans="4:6" hidden="1">
      <c r="D104" s="2" t="s">
        <v>285</v>
      </c>
      <c r="E104" s="2" t="s">
        <v>518</v>
      </c>
      <c r="F104" s="2" t="s">
        <v>519</v>
      </c>
    </row>
    <row r="105" spans="4:6" hidden="1">
      <c r="D105" s="2" t="s">
        <v>286</v>
      </c>
      <c r="E105" s="2" t="s">
        <v>520</v>
      </c>
      <c r="F105" s="2" t="s">
        <v>521</v>
      </c>
    </row>
    <row r="106" spans="4:6" hidden="1">
      <c r="D106" s="2" t="s">
        <v>287</v>
      </c>
      <c r="E106" s="2" t="s">
        <v>522</v>
      </c>
      <c r="F106" s="2" t="s">
        <v>523</v>
      </c>
    </row>
    <row r="107" spans="4:6" hidden="1">
      <c r="D107" s="2" t="s">
        <v>288</v>
      </c>
      <c r="E107" s="2" t="s">
        <v>524</v>
      </c>
      <c r="F107" s="2" t="s">
        <v>525</v>
      </c>
    </row>
    <row r="108" spans="4:6" hidden="1">
      <c r="D108" s="2" t="s">
        <v>289</v>
      </c>
      <c r="E108" s="2" t="s">
        <v>183</v>
      </c>
      <c r="F108" s="2" t="s">
        <v>182</v>
      </c>
    </row>
    <row r="109" spans="4:6" hidden="1">
      <c r="D109" s="2" t="s">
        <v>290</v>
      </c>
      <c r="E109" s="2" t="s">
        <v>526</v>
      </c>
      <c r="F109" s="2" t="s">
        <v>527</v>
      </c>
    </row>
    <row r="110" spans="4:6" hidden="1">
      <c r="D110" s="2" t="s">
        <v>291</v>
      </c>
      <c r="E110" s="2" t="s">
        <v>528</v>
      </c>
      <c r="F110" s="2" t="s">
        <v>529</v>
      </c>
    </row>
    <row r="111" spans="4:6" hidden="1">
      <c r="D111" s="2" t="s">
        <v>292</v>
      </c>
      <c r="E111" s="2" t="s">
        <v>530</v>
      </c>
      <c r="F111" s="2" t="s">
        <v>531</v>
      </c>
    </row>
    <row r="112" spans="4:6" hidden="1">
      <c r="D112" s="2" t="s">
        <v>293</v>
      </c>
      <c r="E112" s="2" t="s">
        <v>532</v>
      </c>
      <c r="F112" s="2" t="s">
        <v>533</v>
      </c>
    </row>
    <row r="113" spans="4:6" hidden="1">
      <c r="D113" s="2" t="s">
        <v>294</v>
      </c>
      <c r="E113" s="2" t="s">
        <v>534</v>
      </c>
      <c r="F113" s="2" t="s">
        <v>535</v>
      </c>
    </row>
    <row r="114" spans="4:6" hidden="1">
      <c r="D114" s="2" t="s">
        <v>295</v>
      </c>
      <c r="E114" s="2" t="s">
        <v>536</v>
      </c>
      <c r="F114" s="2" t="s">
        <v>537</v>
      </c>
    </row>
    <row r="115" spans="4:6" hidden="1">
      <c r="D115" s="2" t="s">
        <v>296</v>
      </c>
      <c r="E115" s="2" t="s">
        <v>538</v>
      </c>
      <c r="F115" s="2" t="s">
        <v>539</v>
      </c>
    </row>
    <row r="116" spans="4:6" hidden="1">
      <c r="D116" s="2" t="s">
        <v>297</v>
      </c>
      <c r="E116" s="2" t="s">
        <v>540</v>
      </c>
      <c r="F116" s="2" t="s">
        <v>541</v>
      </c>
    </row>
    <row r="117" spans="4:6" hidden="1">
      <c r="D117" s="2" t="s">
        <v>298</v>
      </c>
      <c r="E117" s="2" t="s">
        <v>542</v>
      </c>
      <c r="F117" s="2" t="s">
        <v>543</v>
      </c>
    </row>
    <row r="118" spans="4:6" hidden="1">
      <c r="D118" s="2" t="s">
        <v>299</v>
      </c>
      <c r="E118" s="2" t="s">
        <v>544</v>
      </c>
      <c r="F118" s="2" t="s">
        <v>545</v>
      </c>
    </row>
    <row r="119" spans="4:6" hidden="1">
      <c r="D119" s="2" t="s">
        <v>300</v>
      </c>
      <c r="E119" s="2" t="s">
        <v>546</v>
      </c>
      <c r="F119" s="2" t="s">
        <v>547</v>
      </c>
    </row>
    <row r="120" spans="4:6" hidden="1">
      <c r="D120" s="2" t="s">
        <v>301</v>
      </c>
      <c r="E120" s="2" t="s">
        <v>548</v>
      </c>
      <c r="F120" s="2" t="s">
        <v>549</v>
      </c>
    </row>
    <row r="121" spans="4:6" hidden="1">
      <c r="D121" s="2" t="s">
        <v>302</v>
      </c>
      <c r="E121" s="2" t="s">
        <v>550</v>
      </c>
      <c r="F121" s="2" t="s">
        <v>551</v>
      </c>
    </row>
    <row r="122" spans="4:6" hidden="1">
      <c r="D122" s="2" t="s">
        <v>303</v>
      </c>
      <c r="E122" s="2" t="s">
        <v>552</v>
      </c>
      <c r="F122" s="2" t="s">
        <v>553</v>
      </c>
    </row>
    <row r="123" spans="4:6" hidden="1">
      <c r="D123" s="2" t="s">
        <v>304</v>
      </c>
      <c r="E123" s="2" t="s">
        <v>554</v>
      </c>
      <c r="F123" s="2" t="s">
        <v>555</v>
      </c>
    </row>
    <row r="124" spans="4:6" hidden="1">
      <c r="D124" s="2" t="s">
        <v>305</v>
      </c>
      <c r="E124" s="2" t="s">
        <v>556</v>
      </c>
      <c r="F124" s="2" t="s">
        <v>557</v>
      </c>
    </row>
    <row r="125" spans="4:6" hidden="1">
      <c r="D125" s="2" t="s">
        <v>306</v>
      </c>
      <c r="E125" s="2" t="s">
        <v>558</v>
      </c>
      <c r="F125" s="2" t="s">
        <v>559</v>
      </c>
    </row>
    <row r="126" spans="4:6" hidden="1">
      <c r="D126" s="2" t="s">
        <v>307</v>
      </c>
      <c r="E126" s="2" t="s">
        <v>560</v>
      </c>
      <c r="F126" s="2" t="s">
        <v>561</v>
      </c>
    </row>
    <row r="127" spans="4:6" hidden="1">
      <c r="D127" s="2" t="s">
        <v>308</v>
      </c>
      <c r="E127" s="2" t="s">
        <v>562</v>
      </c>
      <c r="F127" s="2" t="s">
        <v>563</v>
      </c>
    </row>
    <row r="128" spans="4:6" hidden="1">
      <c r="D128" s="2" t="s">
        <v>309</v>
      </c>
      <c r="E128" s="2" t="s">
        <v>564</v>
      </c>
      <c r="F128" s="2" t="s">
        <v>565</v>
      </c>
    </row>
    <row r="129" spans="4:6" hidden="1">
      <c r="D129" s="2" t="s">
        <v>310</v>
      </c>
      <c r="E129" s="2" t="s">
        <v>566</v>
      </c>
      <c r="F129" s="2" t="s">
        <v>567</v>
      </c>
    </row>
    <row r="130" spans="4:6" hidden="1">
      <c r="D130" s="2" t="s">
        <v>311</v>
      </c>
      <c r="E130" s="2" t="s">
        <v>568</v>
      </c>
      <c r="F130" s="2" t="s">
        <v>569</v>
      </c>
    </row>
    <row r="131" spans="4:6" hidden="1">
      <c r="D131" s="2" t="s">
        <v>312</v>
      </c>
      <c r="E131" s="2" t="s">
        <v>570</v>
      </c>
      <c r="F131" s="2" t="s">
        <v>571</v>
      </c>
    </row>
    <row r="132" spans="4:6" hidden="1">
      <c r="D132" s="2" t="s">
        <v>313</v>
      </c>
      <c r="E132" s="2" t="s">
        <v>146</v>
      </c>
      <c r="F132" s="2" t="s">
        <v>145</v>
      </c>
    </row>
    <row r="133" spans="4:6" hidden="1">
      <c r="D133" s="2" t="s">
        <v>314</v>
      </c>
      <c r="E133" s="2" t="s">
        <v>572</v>
      </c>
      <c r="F133" s="2" t="s">
        <v>573</v>
      </c>
    </row>
    <row r="134" spans="4:6" hidden="1">
      <c r="D134" s="2" t="s">
        <v>315</v>
      </c>
      <c r="E134" s="2" t="s">
        <v>574</v>
      </c>
      <c r="F134" s="2" t="s">
        <v>575</v>
      </c>
    </row>
    <row r="135" spans="4:6" hidden="1">
      <c r="D135" s="2" t="s">
        <v>316</v>
      </c>
      <c r="E135" s="2" t="s">
        <v>576</v>
      </c>
      <c r="F135" s="2" t="s">
        <v>577</v>
      </c>
    </row>
    <row r="136" spans="4:6" hidden="1">
      <c r="D136" s="2" t="s">
        <v>317</v>
      </c>
      <c r="E136" s="2" t="s">
        <v>578</v>
      </c>
      <c r="F136" s="2" t="s">
        <v>579</v>
      </c>
    </row>
    <row r="137" spans="4:6" hidden="1">
      <c r="D137" s="2" t="s">
        <v>318</v>
      </c>
      <c r="E137" s="2" t="s">
        <v>580</v>
      </c>
      <c r="F137" s="2" t="s">
        <v>581</v>
      </c>
    </row>
    <row r="138" spans="4:6" hidden="1">
      <c r="D138" s="2" t="s">
        <v>319</v>
      </c>
      <c r="E138" s="2" t="s">
        <v>582</v>
      </c>
      <c r="F138" s="2" t="s">
        <v>583</v>
      </c>
    </row>
    <row r="139" spans="4:6" hidden="1">
      <c r="D139" s="2" t="s">
        <v>320</v>
      </c>
      <c r="E139" s="2" t="s">
        <v>584</v>
      </c>
      <c r="F139" s="2" t="s">
        <v>585</v>
      </c>
    </row>
    <row r="140" spans="4:6" hidden="1">
      <c r="D140" s="2" t="s">
        <v>321</v>
      </c>
      <c r="E140" s="2" t="s">
        <v>586</v>
      </c>
      <c r="F140" s="2" t="s">
        <v>587</v>
      </c>
    </row>
    <row r="141" spans="4:6" hidden="1">
      <c r="D141" s="2" t="s">
        <v>322</v>
      </c>
      <c r="E141" s="2" t="s">
        <v>588</v>
      </c>
      <c r="F141" s="2" t="s">
        <v>589</v>
      </c>
    </row>
    <row r="142" spans="4:6" hidden="1">
      <c r="D142" s="2" t="s">
        <v>323</v>
      </c>
      <c r="E142" s="2" t="s">
        <v>590</v>
      </c>
      <c r="F142" s="2" t="s">
        <v>591</v>
      </c>
    </row>
    <row r="143" spans="4:6" hidden="1">
      <c r="D143" s="2" t="s">
        <v>324</v>
      </c>
      <c r="E143" s="2" t="s">
        <v>148</v>
      </c>
      <c r="F143" s="2" t="s">
        <v>147</v>
      </c>
    </row>
    <row r="144" spans="4:6" hidden="1">
      <c r="D144" s="2" t="s">
        <v>325</v>
      </c>
      <c r="E144" s="2" t="s">
        <v>592</v>
      </c>
      <c r="F144" s="2" t="s">
        <v>593</v>
      </c>
    </row>
    <row r="145" spans="4:6" hidden="1">
      <c r="D145" s="2" t="s">
        <v>326</v>
      </c>
      <c r="E145" s="2" t="s">
        <v>594</v>
      </c>
      <c r="F145" s="2" t="s">
        <v>595</v>
      </c>
    </row>
    <row r="146" spans="4:6" hidden="1">
      <c r="D146" s="2" t="s">
        <v>327</v>
      </c>
      <c r="E146" s="2" t="s">
        <v>596</v>
      </c>
      <c r="F146" s="2" t="s">
        <v>597</v>
      </c>
    </row>
    <row r="147" spans="4:6" hidden="1">
      <c r="D147" s="2" t="s">
        <v>328</v>
      </c>
      <c r="E147" s="2" t="s">
        <v>598</v>
      </c>
      <c r="F147" s="2" t="s">
        <v>599</v>
      </c>
    </row>
    <row r="148" spans="4:6" hidden="1">
      <c r="D148" s="2" t="s">
        <v>329</v>
      </c>
      <c r="E148" s="2" t="s">
        <v>600</v>
      </c>
      <c r="F148" s="2" t="s">
        <v>601</v>
      </c>
    </row>
    <row r="149" spans="4:6" hidden="1">
      <c r="D149" s="2" t="s">
        <v>695</v>
      </c>
      <c r="E149" s="2" t="s">
        <v>697</v>
      </c>
      <c r="F149" s="2" t="s">
        <v>696</v>
      </c>
    </row>
    <row r="150" spans="4:6" hidden="1">
      <c r="D150" s="2" t="s">
        <v>330</v>
      </c>
      <c r="E150" s="2" t="s">
        <v>602</v>
      </c>
      <c r="F150" s="2" t="s">
        <v>603</v>
      </c>
    </row>
    <row r="151" spans="4:6" hidden="1">
      <c r="D151" s="2" t="s">
        <v>331</v>
      </c>
      <c r="E151" s="2" t="s">
        <v>150</v>
      </c>
      <c r="F151" s="2" t="s">
        <v>149</v>
      </c>
    </row>
    <row r="152" spans="4:6" hidden="1">
      <c r="D152" s="2" t="s">
        <v>332</v>
      </c>
      <c r="E152" s="2" t="s">
        <v>604</v>
      </c>
      <c r="F152" s="2" t="s">
        <v>605</v>
      </c>
    </row>
    <row r="153" spans="4:6" hidden="1">
      <c r="D153" s="2" t="s">
        <v>333</v>
      </c>
      <c r="E153" s="2" t="s">
        <v>170</v>
      </c>
      <c r="F153" s="2" t="s">
        <v>169</v>
      </c>
    </row>
    <row r="154" spans="4:6" hidden="1">
      <c r="D154" s="2" t="s">
        <v>334</v>
      </c>
      <c r="E154" s="2" t="s">
        <v>168</v>
      </c>
      <c r="F154" s="2" t="s">
        <v>167</v>
      </c>
    </row>
    <row r="155" spans="4:6" hidden="1">
      <c r="D155" s="2" t="s">
        <v>335</v>
      </c>
      <c r="E155" s="2" t="s">
        <v>606</v>
      </c>
      <c r="F155" s="2" t="s">
        <v>607</v>
      </c>
    </row>
    <row r="156" spans="4:6" hidden="1">
      <c r="D156" s="2" t="s">
        <v>336</v>
      </c>
      <c r="E156" s="2" t="s">
        <v>608</v>
      </c>
      <c r="F156" s="2" t="s">
        <v>609</v>
      </c>
    </row>
    <row r="157" spans="4:6" hidden="1">
      <c r="D157" s="2" t="s">
        <v>337</v>
      </c>
      <c r="E157" s="2" t="s">
        <v>610</v>
      </c>
      <c r="F157" s="2" t="s">
        <v>611</v>
      </c>
    </row>
    <row r="158" spans="4:6" hidden="1">
      <c r="D158" s="2" t="s">
        <v>338</v>
      </c>
      <c r="E158" s="2" t="s">
        <v>612</v>
      </c>
      <c r="F158" s="2" t="s">
        <v>613</v>
      </c>
    </row>
    <row r="159" spans="4:6" hidden="1">
      <c r="D159" s="2" t="s">
        <v>339</v>
      </c>
      <c r="E159" s="2" t="s">
        <v>614</v>
      </c>
      <c r="F159" s="2" t="s">
        <v>615</v>
      </c>
    </row>
    <row r="160" spans="4:6" hidden="1">
      <c r="D160" s="2" t="s">
        <v>340</v>
      </c>
      <c r="E160" s="2" t="s">
        <v>616</v>
      </c>
      <c r="F160" s="2" t="s">
        <v>617</v>
      </c>
    </row>
    <row r="161" spans="4:6" hidden="1">
      <c r="D161" s="2" t="s">
        <v>341</v>
      </c>
      <c r="E161" s="2" t="s">
        <v>618</v>
      </c>
      <c r="F161" s="2" t="s">
        <v>619</v>
      </c>
    </row>
    <row r="162" spans="4:6" hidden="1">
      <c r="D162" s="2" t="s">
        <v>342</v>
      </c>
      <c r="E162" s="2" t="s">
        <v>620</v>
      </c>
      <c r="F162" s="2" t="s">
        <v>621</v>
      </c>
    </row>
    <row r="163" spans="4:6" hidden="1">
      <c r="D163" s="2" t="s">
        <v>343</v>
      </c>
      <c r="E163" s="2" t="s">
        <v>622</v>
      </c>
      <c r="F163" s="2" t="s">
        <v>623</v>
      </c>
    </row>
    <row r="164" spans="4:6" hidden="1">
      <c r="D164" s="2" t="s">
        <v>344</v>
      </c>
      <c r="E164" s="2" t="s">
        <v>624</v>
      </c>
      <c r="F164" s="2" t="s">
        <v>625</v>
      </c>
    </row>
    <row r="165" spans="4:6" hidden="1">
      <c r="D165" s="2" t="s">
        <v>345</v>
      </c>
      <c r="E165" s="2" t="s">
        <v>626</v>
      </c>
      <c r="F165" s="2" t="s">
        <v>627</v>
      </c>
    </row>
    <row r="166" spans="4:6" hidden="1">
      <c r="D166" s="2" t="s">
        <v>346</v>
      </c>
      <c r="E166" s="2" t="s">
        <v>628</v>
      </c>
      <c r="F166" s="2" t="s">
        <v>629</v>
      </c>
    </row>
    <row r="167" spans="4:6" hidden="1">
      <c r="D167" s="2" t="s">
        <v>347</v>
      </c>
      <c r="E167" s="2" t="s">
        <v>630</v>
      </c>
      <c r="F167" s="2" t="s">
        <v>631</v>
      </c>
    </row>
    <row r="168" spans="4:6" hidden="1">
      <c r="D168" s="2" t="s">
        <v>348</v>
      </c>
      <c r="E168" s="2" t="s">
        <v>632</v>
      </c>
      <c r="F168" s="2" t="s">
        <v>633</v>
      </c>
    </row>
    <row r="169" spans="4:6" hidden="1">
      <c r="D169" s="2" t="s">
        <v>349</v>
      </c>
      <c r="E169" s="2" t="s">
        <v>634</v>
      </c>
      <c r="F169" s="2" t="s">
        <v>635</v>
      </c>
    </row>
    <row r="170" spans="4:6" hidden="1">
      <c r="D170" s="2" t="s">
        <v>350</v>
      </c>
      <c r="E170" s="2" t="s">
        <v>636</v>
      </c>
      <c r="F170" s="2" t="s">
        <v>637</v>
      </c>
    </row>
    <row r="171" spans="4:6" hidden="1">
      <c r="D171" s="2" t="s">
        <v>351</v>
      </c>
      <c r="E171" s="2" t="s">
        <v>638</v>
      </c>
      <c r="F171" s="2" t="s">
        <v>639</v>
      </c>
    </row>
    <row r="172" spans="4:6" hidden="1">
      <c r="D172" s="2" t="s">
        <v>352</v>
      </c>
      <c r="E172" s="2" t="s">
        <v>640</v>
      </c>
      <c r="F172" s="2" t="s">
        <v>641</v>
      </c>
    </row>
    <row r="173" spans="4:6" hidden="1">
      <c r="D173" s="2" t="s">
        <v>353</v>
      </c>
      <c r="E173" s="2" t="s">
        <v>642</v>
      </c>
      <c r="F173" s="2" t="s">
        <v>643</v>
      </c>
    </row>
    <row r="174" spans="4:6" hidden="1">
      <c r="D174" s="2" t="s">
        <v>354</v>
      </c>
      <c r="E174" s="2" t="s">
        <v>644</v>
      </c>
      <c r="F174" s="2" t="s">
        <v>645</v>
      </c>
    </row>
    <row r="175" spans="4:6" hidden="1">
      <c r="D175" s="2" t="s">
        <v>355</v>
      </c>
      <c r="E175" s="2" t="s">
        <v>646</v>
      </c>
      <c r="F175" s="2" t="s">
        <v>647</v>
      </c>
    </row>
    <row r="176" spans="4:6" hidden="1">
      <c r="D176" s="2" t="s">
        <v>356</v>
      </c>
      <c r="E176" s="2" t="s">
        <v>648</v>
      </c>
      <c r="F176" s="2" t="s">
        <v>649</v>
      </c>
    </row>
    <row r="177" spans="4:6" hidden="1">
      <c r="D177" s="2" t="s">
        <v>357</v>
      </c>
      <c r="E177" s="2" t="s">
        <v>172</v>
      </c>
      <c r="F177" s="2" t="s">
        <v>171</v>
      </c>
    </row>
    <row r="178" spans="4:6" hidden="1">
      <c r="D178" s="2" t="s">
        <v>358</v>
      </c>
      <c r="E178" s="2" t="s">
        <v>650</v>
      </c>
      <c r="F178" s="2" t="s">
        <v>651</v>
      </c>
    </row>
    <row r="179" spans="4:6" hidden="1">
      <c r="D179" s="2" t="s">
        <v>359</v>
      </c>
      <c r="E179" s="2" t="s">
        <v>652</v>
      </c>
      <c r="F179" s="2" t="s">
        <v>653</v>
      </c>
    </row>
    <row r="180" spans="4:6" hidden="1">
      <c r="D180" s="2" t="s">
        <v>360</v>
      </c>
      <c r="E180" s="2" t="s">
        <v>654</v>
      </c>
      <c r="F180" s="2" t="s">
        <v>655</v>
      </c>
    </row>
    <row r="181" spans="4:6" hidden="1">
      <c r="D181" s="2" t="s">
        <v>361</v>
      </c>
      <c r="E181" s="2" t="s">
        <v>656</v>
      </c>
      <c r="F181" s="2" t="s">
        <v>657</v>
      </c>
    </row>
    <row r="182" spans="4:6" hidden="1">
      <c r="D182" s="2" t="s">
        <v>362</v>
      </c>
      <c r="E182" s="2" t="s">
        <v>658</v>
      </c>
      <c r="F182" s="2" t="s">
        <v>659</v>
      </c>
    </row>
    <row r="183" spans="4:6" hidden="1">
      <c r="D183" s="2" t="s">
        <v>363</v>
      </c>
      <c r="E183" s="2" t="s">
        <v>660</v>
      </c>
      <c r="F183" s="2" t="s">
        <v>661</v>
      </c>
    </row>
    <row r="184" spans="4:6" hidden="1">
      <c r="D184" s="2" t="s">
        <v>364</v>
      </c>
      <c r="E184" s="2" t="s">
        <v>662</v>
      </c>
      <c r="F184" s="2" t="s">
        <v>663</v>
      </c>
    </row>
    <row r="185" spans="4:6" hidden="1">
      <c r="D185" s="2" t="s">
        <v>365</v>
      </c>
      <c r="E185" s="2" t="s">
        <v>664</v>
      </c>
      <c r="F185" s="2" t="s">
        <v>665</v>
      </c>
    </row>
    <row r="186" spans="4:6" hidden="1">
      <c r="D186" s="2" t="s">
        <v>366</v>
      </c>
      <c r="E186" s="2" t="s">
        <v>666</v>
      </c>
      <c r="F186" s="2" t="s">
        <v>667</v>
      </c>
    </row>
    <row r="187" spans="4:6" hidden="1">
      <c r="D187" s="2" t="s">
        <v>367</v>
      </c>
      <c r="E187" s="2" t="s">
        <v>185</v>
      </c>
      <c r="F187" s="2" t="s">
        <v>184</v>
      </c>
    </row>
    <row r="188" spans="4:6" hidden="1">
      <c r="D188" s="2" t="s">
        <v>368</v>
      </c>
      <c r="E188" s="2" t="s">
        <v>668</v>
      </c>
      <c r="F188" s="2" t="s">
        <v>669</v>
      </c>
    </row>
    <row r="189" spans="4:6" hidden="1">
      <c r="D189" s="2" t="s">
        <v>369</v>
      </c>
      <c r="E189" s="2" t="s">
        <v>670</v>
      </c>
      <c r="F189" s="2" t="s">
        <v>671</v>
      </c>
    </row>
    <row r="190" spans="4:6" hidden="1">
      <c r="D190" s="2" t="s">
        <v>370</v>
      </c>
      <c r="E190" s="2" t="s">
        <v>672</v>
      </c>
      <c r="F190" s="2" t="s">
        <v>673</v>
      </c>
    </row>
    <row r="191" spans="4:6" hidden="1">
      <c r="D191" s="2" t="s">
        <v>371</v>
      </c>
      <c r="E191" s="2" t="s">
        <v>674</v>
      </c>
      <c r="F191" s="2" t="s">
        <v>675</v>
      </c>
    </row>
    <row r="192" spans="4:6" hidden="1">
      <c r="D192" s="2" t="s">
        <v>372</v>
      </c>
      <c r="E192" s="2" t="s">
        <v>676</v>
      </c>
      <c r="F192" s="2" t="s">
        <v>677</v>
      </c>
    </row>
    <row r="193" spans="3:10" hidden="1">
      <c r="D193" s="2" t="s">
        <v>373</v>
      </c>
      <c r="E193" s="2" t="s">
        <v>678</v>
      </c>
      <c r="F193" s="2" t="s">
        <v>679</v>
      </c>
    </row>
    <row r="194" spans="3:10" hidden="1">
      <c r="D194" s="2" t="s">
        <v>771</v>
      </c>
      <c r="E194" s="2" t="s">
        <v>770</v>
      </c>
      <c r="F194" s="2" t="s">
        <v>680</v>
      </c>
    </row>
    <row r="195" spans="3:10" hidden="1">
      <c r="D195" s="2" t="s">
        <v>374</v>
      </c>
      <c r="E195" s="2" t="s">
        <v>681</v>
      </c>
      <c r="F195" s="2" t="s">
        <v>682</v>
      </c>
    </row>
    <row r="196" spans="3:10" hidden="1">
      <c r="D196" s="2" t="s">
        <v>375</v>
      </c>
      <c r="E196" s="2" t="s">
        <v>174</v>
      </c>
      <c r="F196" s="2" t="s">
        <v>173</v>
      </c>
    </row>
    <row r="197" spans="3:10" hidden="1">
      <c r="D197" s="2" t="s">
        <v>376</v>
      </c>
      <c r="E197" s="2" t="s">
        <v>683</v>
      </c>
      <c r="F197" s="2" t="s">
        <v>684</v>
      </c>
    </row>
    <row r="198" spans="3:10" hidden="1">
      <c r="D198" s="2" t="s">
        <v>377</v>
      </c>
      <c r="E198" s="2" t="s">
        <v>685</v>
      </c>
      <c r="F198" s="2" t="s">
        <v>686</v>
      </c>
    </row>
    <row r="199" spans="3:10" hidden="1">
      <c r="D199" s="2" t="s">
        <v>378</v>
      </c>
      <c r="E199" s="2" t="s">
        <v>176</v>
      </c>
      <c r="F199" s="2" t="s">
        <v>175</v>
      </c>
    </row>
    <row r="200" spans="3:10" hidden="1">
      <c r="D200" s="2" t="s">
        <v>379</v>
      </c>
      <c r="E200" s="2" t="s">
        <v>687</v>
      </c>
      <c r="F200" s="2" t="s">
        <v>688</v>
      </c>
    </row>
    <row r="201" spans="3:10" hidden="1">
      <c r="D201" s="2" t="s">
        <v>380</v>
      </c>
      <c r="E201" s="2" t="s">
        <v>689</v>
      </c>
      <c r="F201" s="2" t="s">
        <v>690</v>
      </c>
    </row>
    <row r="202" spans="3:10" hidden="1">
      <c r="D202" s="2" t="s">
        <v>381</v>
      </c>
      <c r="E202" s="2" t="s">
        <v>691</v>
      </c>
      <c r="F202" s="2" t="s">
        <v>692</v>
      </c>
    </row>
    <row r="203" spans="3:10" ht="14.7" hidden="1" thickBot="1">
      <c r="D203" s="2" t="s">
        <v>382</v>
      </c>
      <c r="E203" s="2" t="s">
        <v>693</v>
      </c>
      <c r="F203" s="2" t="s">
        <v>694</v>
      </c>
    </row>
    <row r="204" spans="3:10" ht="14.7" hidden="1" thickBot="1">
      <c r="D204" s="206" t="str">
        <f>E7</f>
        <v>Cambodia (KHM)</v>
      </c>
      <c r="E204" s="207" t="str">
        <f>VLOOKUP(D204,$D$29:$F$203,2,FALSE)</f>
        <v>Cambodia</v>
      </c>
      <c r="F204" s="208" t="str">
        <f>VLOOKUP(D204,$D$29:$F$203,3,FALSE)</f>
        <v>KHM</v>
      </c>
    </row>
    <row r="205" spans="3:10" hidden="1"/>
    <row r="208" spans="3:10" s="229" customFormat="1" ht="19" customHeight="1">
      <c r="C208" s="228"/>
      <c r="F208" s="230"/>
      <c r="G208" s="230"/>
      <c r="H208" s="230"/>
      <c r="I208" s="230"/>
      <c r="J208" s="230"/>
    </row>
    <row r="209" spans="3:12" s="229" customFormat="1">
      <c r="C209" s="228"/>
      <c r="D209" s="49"/>
      <c r="E209" s="49"/>
      <c r="F209" s="49"/>
      <c r="G209" s="49"/>
      <c r="H209" s="49"/>
      <c r="I209" s="49"/>
      <c r="J209" s="49"/>
      <c r="K209" s="49"/>
      <c r="L209" s="49"/>
    </row>
    <row r="210" spans="3:12" s="229" customFormat="1">
      <c r="C210" s="228"/>
      <c r="D210" s="49"/>
      <c r="E210" s="49"/>
      <c r="F210" s="49"/>
      <c r="G210" s="49"/>
      <c r="H210" s="49"/>
      <c r="I210" s="49"/>
      <c r="J210" s="49"/>
      <c r="K210" s="49"/>
      <c r="L210" s="49"/>
    </row>
    <row r="211" spans="3:12" s="229" customFormat="1">
      <c r="C211" s="228"/>
      <c r="D211" s="49"/>
      <c r="E211" s="49"/>
      <c r="F211" s="49"/>
      <c r="G211" s="49"/>
      <c r="H211" s="49"/>
      <c r="I211" s="49"/>
      <c r="J211" s="49"/>
      <c r="K211" s="49"/>
      <c r="L211" s="49"/>
    </row>
  </sheetData>
  <sheetProtection formatCells="0"/>
  <mergeCells count="10">
    <mergeCell ref="D13:E13"/>
    <mergeCell ref="D14:E14"/>
    <mergeCell ref="D15:E15"/>
    <mergeCell ref="D12:E12"/>
    <mergeCell ref="D11:E11"/>
    <mergeCell ref="E5:F5"/>
    <mergeCell ref="E6:F6"/>
    <mergeCell ref="E7:F7"/>
    <mergeCell ref="E8:F8"/>
    <mergeCell ref="E9:F9"/>
  </mergeCells>
  <dataValidations count="4">
    <dataValidation type="list" allowBlank="1" showInputMessage="1" showErrorMessage="1" sqref="G22:H25" xr:uid="{32B1201C-B123-4E15-831C-87EAA6595B17}">
      <formula1>"...,Yes,No,Partially/Mixed/Other"</formula1>
    </dataValidation>
    <dataValidation type="list" allowBlank="1" showInputMessage="1" showErrorMessage="1" sqref="I22:I25" xr:uid="{3472D613-01C6-4874-B144-E0B7EBB21B70}">
      <formula1>O$20:O$26</formula1>
    </dataValidation>
    <dataValidation type="list" allowBlank="1" showInputMessage="1" showErrorMessage="1" sqref="E7" xr:uid="{D747B0B4-92A4-4E1A-A578-15B30ECC2AED}">
      <formula1>$D$29:$D$203</formula1>
    </dataValidation>
    <dataValidation type="whole" operator="greaterThan" allowBlank="1" showInputMessage="1" showErrorMessage="1" sqref="J22:J25 E9" xr:uid="{6957C243-244E-4B73-8046-BB76C496D527}">
      <formula1>1</formula1>
    </dataValidation>
  </dataValidations>
  <pageMargins left="0.7" right="0.7" top="0.75" bottom="0.75" header="0.3" footer="0.3"/>
  <pageSetup scale="52"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3607-E4E8-430D-A71B-E544F757A8D2}">
  <sheetPr>
    <pageSetUpPr fitToPage="1"/>
  </sheetPr>
  <dimension ref="C1:V79"/>
  <sheetViews>
    <sheetView zoomScale="75" zoomScaleNormal="75" workbookViewId="0">
      <selection activeCell="E8" sqref="E8"/>
    </sheetView>
  </sheetViews>
  <sheetFormatPr defaultColWidth="8.83984375" defaultRowHeight="14.4"/>
  <cols>
    <col min="1" max="2" width="2.47265625" customWidth="1"/>
    <col min="3" max="3" width="7.47265625" style="4" customWidth="1"/>
    <col min="4" max="4" width="90" customWidth="1"/>
    <col min="5" max="8" width="8.47265625" style="4" customWidth="1"/>
    <col min="9" max="9" width="6.83984375" customWidth="1"/>
    <col min="10" max="13" width="44.3125" customWidth="1"/>
    <col min="14" max="14" width="4.15625" customWidth="1"/>
    <col min="15" max="21" width="8.83984375" hidden="1" customWidth="1"/>
    <col min="22" max="22" width="12.47265625" hidden="1" customWidth="1"/>
  </cols>
  <sheetData>
    <row r="1" spans="3:22" s="2" customFormat="1"/>
    <row r="2" spans="3:22" s="2" customFormat="1" ht="18.3">
      <c r="C2" s="21"/>
      <c r="D2" s="21" t="s">
        <v>704</v>
      </c>
    </row>
    <row r="3" spans="3:22" s="22" customFormat="1" ht="15" customHeight="1" thickBot="1"/>
    <row r="4" spans="3:22" ht="14.7" thickBot="1">
      <c r="C4" s="5"/>
      <c r="D4" s="1"/>
      <c r="E4" s="5"/>
      <c r="F4" s="5"/>
      <c r="G4" s="5"/>
      <c r="H4" s="5"/>
    </row>
    <row r="5" spans="3:22" ht="113.05" customHeight="1" thickBot="1">
      <c r="C5" s="8"/>
      <c r="D5" s="8" t="s">
        <v>34</v>
      </c>
      <c r="E5" s="9" t="str">
        <f>'IGP1 Structure'!$E$22</f>
        <v>Provinces</v>
      </c>
      <c r="F5" s="9" t="str">
        <f>'IGP1 Structure'!$E$23</f>
        <v>Districts and Municipalities</v>
      </c>
      <c r="G5" s="9" t="str">
        <f>'IGP1 Structure'!$E$24</f>
        <v>Communes and Sangkat</v>
      </c>
      <c r="H5" s="9">
        <f>'IGP1 Structure'!$E$25</f>
        <v>0</v>
      </c>
      <c r="J5" s="87" t="str">
        <f>"Comments / Clarification: "&amp;CHAR(10)&amp;E5</f>
        <v>Comments / Clarification: 
Provinces</v>
      </c>
      <c r="K5" s="87" t="str">
        <f t="shared" ref="K5:M5" si="0">"Comments / Clarification: "&amp;CHAR(10)&amp;F5</f>
        <v>Comments / Clarification: 
Districts and Municipalities</v>
      </c>
      <c r="L5" s="87" t="str">
        <f t="shared" si="0"/>
        <v>Comments / Clarification: 
Communes and Sangkat</v>
      </c>
      <c r="M5" s="87" t="str">
        <f t="shared" si="0"/>
        <v>Comments / Clarification: 
0</v>
      </c>
      <c r="N5" s="32"/>
    </row>
    <row r="6" spans="3:22" ht="14.7" thickBot="1"/>
    <row r="7" spans="3:22">
      <c r="C7" s="31" t="s">
        <v>761</v>
      </c>
      <c r="D7" s="45" t="s">
        <v>769</v>
      </c>
      <c r="E7" s="34"/>
      <c r="F7" s="34"/>
      <c r="G7" s="35"/>
      <c r="H7" s="36"/>
      <c r="J7" s="95"/>
      <c r="K7" s="95"/>
      <c r="L7" s="95"/>
      <c r="M7" s="95"/>
    </row>
    <row r="8" spans="3:22">
      <c r="C8" s="19" t="s">
        <v>192</v>
      </c>
      <c r="D8" s="46" t="s">
        <v>89</v>
      </c>
      <c r="E8" s="105" t="s">
        <v>2</v>
      </c>
      <c r="F8" s="105" t="s">
        <v>2</v>
      </c>
      <c r="G8" s="105" t="s">
        <v>2</v>
      </c>
      <c r="H8" s="106" t="s">
        <v>3</v>
      </c>
      <c r="J8" s="96" t="s">
        <v>812</v>
      </c>
      <c r="K8" s="96" t="s">
        <v>813</v>
      </c>
      <c r="L8" s="96" t="s">
        <v>814</v>
      </c>
      <c r="M8" s="96"/>
      <c r="O8" s="2" t="s">
        <v>3</v>
      </c>
      <c r="P8" s="2" t="s">
        <v>2</v>
      </c>
      <c r="Q8" s="2" t="s">
        <v>1</v>
      </c>
      <c r="R8" s="2" t="s">
        <v>79</v>
      </c>
      <c r="S8" s="2"/>
      <c r="T8" s="2"/>
      <c r="U8" s="2"/>
      <c r="V8" s="2"/>
    </row>
    <row r="9" spans="3:22">
      <c r="C9" s="19" t="s">
        <v>193</v>
      </c>
      <c r="D9" s="46" t="s">
        <v>90</v>
      </c>
      <c r="E9" s="105" t="s">
        <v>2</v>
      </c>
      <c r="F9" s="105" t="s">
        <v>2</v>
      </c>
      <c r="G9" s="105" t="s">
        <v>2</v>
      </c>
      <c r="H9" s="106" t="s">
        <v>3</v>
      </c>
      <c r="J9" s="96"/>
      <c r="K9" s="96"/>
      <c r="L9" s="96"/>
      <c r="M9" s="96"/>
      <c r="O9" s="2" t="s">
        <v>3</v>
      </c>
      <c r="P9" s="2" t="s">
        <v>2</v>
      </c>
      <c r="Q9" s="2" t="s">
        <v>1</v>
      </c>
      <c r="R9" s="2" t="s">
        <v>79</v>
      </c>
      <c r="S9" s="2"/>
      <c r="T9" s="2"/>
      <c r="U9" s="2"/>
      <c r="V9" s="2"/>
    </row>
    <row r="10" spans="3:22">
      <c r="C10" s="19" t="s">
        <v>35</v>
      </c>
      <c r="D10" s="231" t="s">
        <v>794</v>
      </c>
      <c r="E10" s="105" t="s">
        <v>1</v>
      </c>
      <c r="F10" s="105" t="s">
        <v>1</v>
      </c>
      <c r="G10" s="105" t="s">
        <v>1</v>
      </c>
      <c r="H10" s="106" t="s">
        <v>3</v>
      </c>
      <c r="J10" s="96"/>
      <c r="K10" s="96"/>
      <c r="L10" s="96"/>
      <c r="M10" s="96"/>
      <c r="O10" s="2" t="s">
        <v>3</v>
      </c>
      <c r="P10" s="2" t="s">
        <v>2</v>
      </c>
      <c r="Q10" s="2" t="s">
        <v>1</v>
      </c>
      <c r="R10" s="2" t="s">
        <v>79</v>
      </c>
      <c r="S10" s="2"/>
      <c r="T10" s="2"/>
      <c r="U10" s="2"/>
      <c r="V10" s="2"/>
    </row>
    <row r="11" spans="3:22" ht="14.7" thickBot="1">
      <c r="C11" s="20" t="s">
        <v>36</v>
      </c>
      <c r="D11" s="47" t="s">
        <v>795</v>
      </c>
      <c r="E11" s="107" t="s">
        <v>1</v>
      </c>
      <c r="F11" s="107" t="s">
        <v>1</v>
      </c>
      <c r="G11" s="107" t="s">
        <v>1</v>
      </c>
      <c r="H11" s="108" t="s">
        <v>3</v>
      </c>
      <c r="J11" s="97"/>
      <c r="K11" s="97"/>
      <c r="L11" s="97"/>
      <c r="M11" s="97"/>
      <c r="O11" s="2" t="s">
        <v>3</v>
      </c>
      <c r="P11" s="2" t="s">
        <v>2</v>
      </c>
      <c r="Q11" s="2" t="s">
        <v>1</v>
      </c>
      <c r="R11" s="2" t="s">
        <v>79</v>
      </c>
      <c r="S11" s="2"/>
      <c r="T11" s="2"/>
      <c r="U11" s="2"/>
      <c r="V11" s="2"/>
    </row>
    <row r="12" spans="3:22" ht="14.7" thickBot="1"/>
    <row r="13" spans="3:22">
      <c r="C13" s="31" t="s">
        <v>762</v>
      </c>
      <c r="D13" s="45" t="s">
        <v>768</v>
      </c>
      <c r="E13" s="37"/>
      <c r="F13" s="37"/>
      <c r="G13" s="37"/>
      <c r="H13" s="38"/>
      <c r="J13" s="95"/>
      <c r="K13" s="95"/>
      <c r="L13" s="95"/>
      <c r="M13" s="95"/>
    </row>
    <row r="14" spans="3:22">
      <c r="C14" s="19" t="s">
        <v>194</v>
      </c>
      <c r="D14" s="46" t="s">
        <v>99</v>
      </c>
      <c r="E14" s="105" t="s">
        <v>2</v>
      </c>
      <c r="F14" s="105" t="s">
        <v>2</v>
      </c>
      <c r="G14" s="105" t="s">
        <v>2</v>
      </c>
      <c r="H14" s="106" t="s">
        <v>3</v>
      </c>
      <c r="J14" s="96" t="s">
        <v>818</v>
      </c>
      <c r="K14" s="96"/>
      <c r="L14" s="96"/>
      <c r="M14" s="96"/>
      <c r="O14" s="2" t="s">
        <v>3</v>
      </c>
      <c r="P14" s="2" t="s">
        <v>2</v>
      </c>
      <c r="Q14" s="2" t="s">
        <v>1</v>
      </c>
      <c r="R14" s="2" t="s">
        <v>79</v>
      </c>
      <c r="S14" s="2"/>
      <c r="T14" s="2"/>
      <c r="U14" s="2"/>
      <c r="V14" s="2"/>
    </row>
    <row r="15" spans="3:22">
      <c r="C15" s="19" t="s">
        <v>195</v>
      </c>
      <c r="D15" s="46" t="s">
        <v>124</v>
      </c>
      <c r="E15" s="105" t="s">
        <v>1</v>
      </c>
      <c r="F15" s="105" t="s">
        <v>1</v>
      </c>
      <c r="G15" s="105" t="s">
        <v>2</v>
      </c>
      <c r="H15" s="106" t="s">
        <v>3</v>
      </c>
      <c r="J15" s="96" t="s">
        <v>826</v>
      </c>
      <c r="K15" s="96" t="s">
        <v>829</v>
      </c>
      <c r="L15" s="96" t="s">
        <v>828</v>
      </c>
      <c r="M15" s="96"/>
      <c r="O15" s="2" t="s">
        <v>3</v>
      </c>
      <c r="P15" s="2" t="s">
        <v>2</v>
      </c>
      <c r="Q15" s="2" t="s">
        <v>1</v>
      </c>
      <c r="R15" s="2" t="s">
        <v>79</v>
      </c>
      <c r="S15" s="2"/>
      <c r="T15" s="2"/>
      <c r="U15" s="2"/>
      <c r="V15" s="2"/>
    </row>
    <row r="16" spans="3:22">
      <c r="C16" s="19" t="s">
        <v>196</v>
      </c>
      <c r="D16" s="46" t="s">
        <v>93</v>
      </c>
      <c r="E16" s="105" t="s">
        <v>2</v>
      </c>
      <c r="F16" s="105" t="s">
        <v>2</v>
      </c>
      <c r="G16" s="105" t="s">
        <v>2</v>
      </c>
      <c r="H16" s="106" t="s">
        <v>3</v>
      </c>
      <c r="J16" s="96" t="s">
        <v>816</v>
      </c>
      <c r="K16" s="96"/>
      <c r="L16" s="96"/>
      <c r="M16" s="96"/>
      <c r="O16" s="2" t="s">
        <v>3</v>
      </c>
      <c r="P16" s="2" t="s">
        <v>2</v>
      </c>
      <c r="Q16" s="2" t="s">
        <v>1</v>
      </c>
      <c r="R16" s="2" t="s">
        <v>79</v>
      </c>
      <c r="S16" s="2"/>
      <c r="T16" s="2"/>
      <c r="U16" s="2"/>
      <c r="V16" s="2"/>
    </row>
    <row r="17" spans="3:22">
      <c r="C17" s="19" t="s">
        <v>197</v>
      </c>
      <c r="D17" s="46" t="s">
        <v>105</v>
      </c>
      <c r="E17" s="105" t="s">
        <v>1</v>
      </c>
      <c r="F17" s="105" t="s">
        <v>1</v>
      </c>
      <c r="G17" s="105" t="s">
        <v>1</v>
      </c>
      <c r="H17" s="106" t="s">
        <v>3</v>
      </c>
      <c r="J17" s="96" t="s">
        <v>817</v>
      </c>
      <c r="K17" s="96"/>
      <c r="L17" s="96"/>
      <c r="M17" s="96"/>
      <c r="O17" s="2" t="s">
        <v>3</v>
      </c>
      <c r="P17" s="2" t="s">
        <v>2</v>
      </c>
      <c r="Q17" s="2" t="s">
        <v>1</v>
      </c>
      <c r="R17" s="2" t="s">
        <v>79</v>
      </c>
      <c r="S17" s="2"/>
      <c r="T17" s="2"/>
      <c r="U17" s="2"/>
      <c r="V17" s="2"/>
    </row>
    <row r="18" spans="3:22">
      <c r="C18" s="19" t="s">
        <v>198</v>
      </c>
      <c r="D18" s="46" t="s">
        <v>94</v>
      </c>
      <c r="E18" s="105" t="s">
        <v>1</v>
      </c>
      <c r="F18" s="105" t="s">
        <v>1</v>
      </c>
      <c r="G18" s="105" t="s">
        <v>2</v>
      </c>
      <c r="H18" s="106" t="s">
        <v>3</v>
      </c>
      <c r="J18" s="232"/>
      <c r="K18" s="96"/>
      <c r="L18" s="96"/>
      <c r="M18" s="96"/>
      <c r="O18" s="2" t="s">
        <v>3</v>
      </c>
      <c r="P18" s="2" t="s">
        <v>2</v>
      </c>
      <c r="Q18" s="2" t="s">
        <v>1</v>
      </c>
      <c r="R18" s="2" t="s">
        <v>79</v>
      </c>
      <c r="S18" s="2"/>
      <c r="T18" s="2"/>
      <c r="U18" s="2"/>
      <c r="V18" s="2"/>
    </row>
    <row r="19" spans="3:22" ht="14.7" thickBot="1">
      <c r="C19" s="20" t="s">
        <v>199</v>
      </c>
      <c r="D19" s="47" t="s">
        <v>102</v>
      </c>
      <c r="E19" s="107" t="s">
        <v>1</v>
      </c>
      <c r="F19" s="107" t="s">
        <v>1</v>
      </c>
      <c r="G19" s="107" t="s">
        <v>1</v>
      </c>
      <c r="H19" s="108" t="s">
        <v>3</v>
      </c>
      <c r="J19" s="97"/>
      <c r="K19" s="97"/>
      <c r="L19" s="97"/>
      <c r="M19" s="97"/>
      <c r="O19" s="2" t="s">
        <v>3</v>
      </c>
      <c r="P19" s="2" t="s">
        <v>2</v>
      </c>
      <c r="Q19" s="2" t="s">
        <v>1</v>
      </c>
      <c r="R19" s="2" t="s">
        <v>79</v>
      </c>
      <c r="S19" s="2"/>
      <c r="T19" s="2"/>
      <c r="U19" s="2"/>
      <c r="V19" s="2"/>
    </row>
    <row r="20" spans="3:22" ht="14.7" thickBot="1"/>
    <row r="21" spans="3:22">
      <c r="C21" s="31" t="s">
        <v>763</v>
      </c>
      <c r="D21" s="45" t="s">
        <v>767</v>
      </c>
      <c r="E21" s="37"/>
      <c r="F21" s="37"/>
      <c r="G21" s="37"/>
      <c r="H21" s="38"/>
      <c r="J21" s="95"/>
      <c r="K21" s="95"/>
      <c r="L21" s="95"/>
      <c r="M21" s="95"/>
    </row>
    <row r="22" spans="3:22">
      <c r="C22" s="19" t="s">
        <v>790</v>
      </c>
      <c r="D22" s="46" t="s">
        <v>92</v>
      </c>
      <c r="E22" s="105" t="s">
        <v>2</v>
      </c>
      <c r="F22" s="105" t="s">
        <v>2</v>
      </c>
      <c r="G22" s="105" t="s">
        <v>2</v>
      </c>
      <c r="H22" s="106" t="s">
        <v>3</v>
      </c>
      <c r="J22" s="96"/>
      <c r="K22" s="96"/>
      <c r="L22" s="233" t="s">
        <v>815</v>
      </c>
      <c r="M22" s="96"/>
      <c r="O22" s="2" t="s">
        <v>3</v>
      </c>
      <c r="P22" s="2" t="s">
        <v>2</v>
      </c>
      <c r="Q22" s="2" t="s">
        <v>1</v>
      </c>
      <c r="R22" s="2" t="s">
        <v>79</v>
      </c>
      <c r="S22" s="2"/>
      <c r="T22" s="2"/>
      <c r="U22" s="2"/>
      <c r="V22" s="2"/>
    </row>
    <row r="23" spans="3:22">
      <c r="C23" s="19" t="s">
        <v>200</v>
      </c>
      <c r="D23" s="46" t="s">
        <v>97</v>
      </c>
      <c r="E23" s="105" t="s">
        <v>1</v>
      </c>
      <c r="F23" s="105" t="s">
        <v>1</v>
      </c>
      <c r="G23" s="105" t="s">
        <v>1</v>
      </c>
      <c r="H23" s="106" t="s">
        <v>3</v>
      </c>
      <c r="J23" s="96"/>
      <c r="K23" s="96"/>
      <c r="L23" s="233" t="s">
        <v>815</v>
      </c>
      <c r="M23" s="96"/>
      <c r="O23" s="2" t="s">
        <v>3</v>
      </c>
      <c r="P23" s="2" t="s">
        <v>2</v>
      </c>
      <c r="Q23" s="2" t="s">
        <v>1</v>
      </c>
      <c r="R23" s="2" t="s">
        <v>79</v>
      </c>
      <c r="S23" s="2"/>
      <c r="T23" s="2"/>
      <c r="U23" s="2"/>
      <c r="V23" s="2"/>
    </row>
    <row r="24" spans="3:22">
      <c r="C24" s="19" t="s">
        <v>201</v>
      </c>
      <c r="D24" s="46" t="s">
        <v>792</v>
      </c>
      <c r="E24" s="105" t="s">
        <v>1</v>
      </c>
      <c r="F24" s="105" t="s">
        <v>1</v>
      </c>
      <c r="G24" s="105" t="s">
        <v>1</v>
      </c>
      <c r="H24" s="106" t="s">
        <v>3</v>
      </c>
      <c r="J24" s="96"/>
      <c r="K24" s="96"/>
      <c r="L24" s="96"/>
      <c r="M24" s="96"/>
      <c r="O24" s="2" t="s">
        <v>3</v>
      </c>
      <c r="P24" s="2" t="s">
        <v>2</v>
      </c>
      <c r="Q24" s="2" t="s">
        <v>1</v>
      </c>
      <c r="R24" s="2" t="s">
        <v>79</v>
      </c>
      <c r="S24" s="2"/>
      <c r="T24" s="2"/>
      <c r="U24" s="2"/>
      <c r="V24" s="2"/>
    </row>
    <row r="25" spans="3:22">
      <c r="C25" s="19" t="s">
        <v>202</v>
      </c>
      <c r="D25" s="46" t="s">
        <v>106</v>
      </c>
      <c r="E25" s="105" t="s">
        <v>1</v>
      </c>
      <c r="F25" s="105" t="s">
        <v>1</v>
      </c>
      <c r="G25" s="105" t="s">
        <v>1</v>
      </c>
      <c r="H25" s="106" t="s">
        <v>3</v>
      </c>
      <c r="J25" s="96"/>
      <c r="K25" s="96"/>
      <c r="L25" s="96"/>
      <c r="M25" s="96"/>
      <c r="O25" s="2" t="s">
        <v>3</v>
      </c>
      <c r="P25" s="2" t="s">
        <v>2</v>
      </c>
      <c r="Q25" s="2" t="s">
        <v>1</v>
      </c>
      <c r="R25" s="2" t="s">
        <v>79</v>
      </c>
      <c r="S25" s="2"/>
      <c r="T25" s="2"/>
      <c r="U25" s="2"/>
      <c r="V25" s="2"/>
    </row>
    <row r="26" spans="3:22">
      <c r="C26" s="19" t="s">
        <v>203</v>
      </c>
      <c r="D26" s="46" t="s">
        <v>98</v>
      </c>
      <c r="E26" s="105" t="s">
        <v>1</v>
      </c>
      <c r="F26" s="105" t="s">
        <v>1</v>
      </c>
      <c r="G26" s="105" t="s">
        <v>1</v>
      </c>
      <c r="H26" s="106" t="s">
        <v>3</v>
      </c>
      <c r="J26" s="96"/>
      <c r="K26" s="96"/>
      <c r="L26" s="96"/>
      <c r="M26" s="96"/>
      <c r="O26" s="2" t="s">
        <v>3</v>
      </c>
      <c r="P26" s="2" t="s">
        <v>2</v>
      </c>
      <c r="Q26" s="2" t="s">
        <v>1</v>
      </c>
      <c r="R26" s="2" t="s">
        <v>79</v>
      </c>
      <c r="S26" s="2"/>
      <c r="T26" s="2"/>
      <c r="U26" s="2"/>
      <c r="V26" s="2"/>
    </row>
    <row r="27" spans="3:22">
      <c r="C27" s="19" t="s">
        <v>204</v>
      </c>
      <c r="D27" s="46" t="s">
        <v>791</v>
      </c>
      <c r="E27" s="105" t="s">
        <v>1</v>
      </c>
      <c r="F27" s="105" t="s">
        <v>1</v>
      </c>
      <c r="G27" s="105" t="s">
        <v>1</v>
      </c>
      <c r="H27" s="106" t="s">
        <v>3</v>
      </c>
      <c r="J27" s="232"/>
      <c r="K27" s="96"/>
      <c r="L27" s="96"/>
      <c r="M27" s="96"/>
      <c r="O27" s="2" t="s">
        <v>3</v>
      </c>
      <c r="P27" s="2" t="s">
        <v>2</v>
      </c>
      <c r="Q27" s="2" t="s">
        <v>1</v>
      </c>
      <c r="R27" s="2" t="s">
        <v>79</v>
      </c>
      <c r="S27" s="2"/>
      <c r="T27" s="2"/>
      <c r="U27" s="2"/>
      <c r="V27" s="2"/>
    </row>
    <row r="28" spans="3:22" ht="14.7" thickBot="1">
      <c r="C28" s="20" t="s">
        <v>205</v>
      </c>
      <c r="D28" s="47" t="s">
        <v>103</v>
      </c>
      <c r="E28" s="107" t="s">
        <v>1</v>
      </c>
      <c r="F28" s="107" t="s">
        <v>1</v>
      </c>
      <c r="G28" s="107" t="s">
        <v>1</v>
      </c>
      <c r="H28" s="108" t="s">
        <v>3</v>
      </c>
      <c r="J28" s="97"/>
      <c r="K28" s="97"/>
      <c r="L28" s="97"/>
      <c r="M28" s="97"/>
      <c r="O28" s="2" t="s">
        <v>3</v>
      </c>
      <c r="P28" s="2" t="s">
        <v>2</v>
      </c>
      <c r="Q28" s="2" t="s">
        <v>1</v>
      </c>
      <c r="R28" s="2" t="s">
        <v>79</v>
      </c>
      <c r="S28" s="2"/>
      <c r="T28" s="2"/>
      <c r="U28" s="2"/>
      <c r="V28" s="2"/>
    </row>
    <row r="29" spans="3:22" ht="14.7" thickBot="1"/>
    <row r="30" spans="3:22">
      <c r="C30" s="31" t="s">
        <v>764</v>
      </c>
      <c r="D30" s="45" t="s">
        <v>766</v>
      </c>
      <c r="E30" s="37"/>
      <c r="F30" s="37"/>
      <c r="G30" s="37"/>
      <c r="H30" s="38"/>
      <c r="J30" s="95"/>
      <c r="K30" s="95"/>
      <c r="L30" s="95"/>
      <c r="M30" s="95"/>
    </row>
    <row r="31" spans="3:22">
      <c r="C31" s="19" t="s">
        <v>206</v>
      </c>
      <c r="D31" s="46" t="s">
        <v>101</v>
      </c>
      <c r="E31" s="105" t="s">
        <v>1</v>
      </c>
      <c r="F31" s="105" t="s">
        <v>1</v>
      </c>
      <c r="G31" s="105" t="s">
        <v>2</v>
      </c>
      <c r="H31" s="106" t="s">
        <v>3</v>
      </c>
      <c r="J31" s="96" t="s">
        <v>825</v>
      </c>
      <c r="K31" s="96"/>
      <c r="L31" s="96"/>
      <c r="M31" s="96"/>
      <c r="O31" s="2" t="s">
        <v>3</v>
      </c>
      <c r="P31" s="2" t="s">
        <v>2</v>
      </c>
      <c r="Q31" s="2" t="s">
        <v>1</v>
      </c>
      <c r="R31" s="2" t="s">
        <v>79</v>
      </c>
      <c r="S31" s="2"/>
      <c r="T31" s="2"/>
      <c r="U31" s="2"/>
      <c r="V31" s="2"/>
    </row>
    <row r="32" spans="3:22">
      <c r="C32" s="19" t="s">
        <v>207</v>
      </c>
      <c r="D32" s="46" t="s">
        <v>100</v>
      </c>
      <c r="E32" s="105" t="s">
        <v>2</v>
      </c>
      <c r="F32" s="105" t="s">
        <v>2</v>
      </c>
      <c r="G32" s="105" t="s">
        <v>2</v>
      </c>
      <c r="H32" s="106" t="s">
        <v>3</v>
      </c>
      <c r="J32" s="96" t="s">
        <v>821</v>
      </c>
      <c r="K32" s="96" t="s">
        <v>820</v>
      </c>
      <c r="L32" s="96" t="s">
        <v>819</v>
      </c>
      <c r="M32" s="96"/>
      <c r="O32" s="2" t="s">
        <v>3</v>
      </c>
      <c r="P32" s="2" t="s">
        <v>2</v>
      </c>
      <c r="Q32" s="2" t="s">
        <v>1</v>
      </c>
      <c r="R32" s="2" t="s">
        <v>79</v>
      </c>
      <c r="S32" s="2"/>
      <c r="T32" s="2"/>
      <c r="U32" s="2"/>
      <c r="V32" s="2"/>
    </row>
    <row r="33" spans="3:22">
      <c r="C33" s="19" t="s">
        <v>208</v>
      </c>
      <c r="D33" s="46" t="s">
        <v>91</v>
      </c>
      <c r="E33" s="105" t="s">
        <v>2</v>
      </c>
      <c r="F33" s="105" t="s">
        <v>2</v>
      </c>
      <c r="G33" s="105" t="s">
        <v>2</v>
      </c>
      <c r="H33" s="106" t="s">
        <v>3</v>
      </c>
      <c r="J33" s="96"/>
      <c r="K33" s="96"/>
      <c r="L33" s="96"/>
      <c r="M33" s="96"/>
      <c r="O33" s="2" t="s">
        <v>3</v>
      </c>
      <c r="P33" s="2" t="s">
        <v>2</v>
      </c>
      <c r="Q33" s="2" t="s">
        <v>1</v>
      </c>
      <c r="R33" s="2" t="s">
        <v>79</v>
      </c>
      <c r="S33" s="2"/>
      <c r="T33" s="2"/>
      <c r="U33" s="2"/>
      <c r="V33" s="2"/>
    </row>
    <row r="34" spans="3:22">
      <c r="C34" s="19" t="s">
        <v>209</v>
      </c>
      <c r="D34" s="46" t="s">
        <v>104</v>
      </c>
      <c r="E34" s="105" t="s">
        <v>1</v>
      </c>
      <c r="F34" s="105" t="s">
        <v>1</v>
      </c>
      <c r="G34" s="105" t="s">
        <v>1</v>
      </c>
      <c r="H34" s="106" t="s">
        <v>3</v>
      </c>
      <c r="J34" s="96"/>
      <c r="K34" s="96"/>
      <c r="L34" s="96"/>
      <c r="M34" s="96"/>
      <c r="O34" s="2" t="s">
        <v>3</v>
      </c>
      <c r="P34" s="2" t="s">
        <v>2</v>
      </c>
      <c r="Q34" s="2" t="s">
        <v>1</v>
      </c>
      <c r="R34" s="2" t="s">
        <v>79</v>
      </c>
      <c r="S34" s="2"/>
      <c r="T34" s="2"/>
      <c r="U34" s="2"/>
      <c r="V34" s="2"/>
    </row>
    <row r="35" spans="3:22">
      <c r="C35" s="19" t="s">
        <v>210</v>
      </c>
      <c r="D35" s="46" t="s">
        <v>107</v>
      </c>
      <c r="E35" s="105" t="s">
        <v>1</v>
      </c>
      <c r="F35" s="105" t="s">
        <v>1</v>
      </c>
      <c r="G35" s="105" t="s">
        <v>1</v>
      </c>
      <c r="H35" s="106" t="s">
        <v>3</v>
      </c>
      <c r="J35" s="96"/>
      <c r="K35" s="96"/>
      <c r="L35" s="96"/>
      <c r="M35" s="96"/>
      <c r="O35" s="2" t="s">
        <v>3</v>
      </c>
      <c r="P35" s="2" t="s">
        <v>2</v>
      </c>
      <c r="Q35" s="2" t="s">
        <v>1</v>
      </c>
      <c r="R35" s="2" t="s">
        <v>79</v>
      </c>
      <c r="S35" s="2"/>
      <c r="T35" s="2"/>
      <c r="U35" s="2"/>
      <c r="V35" s="2"/>
    </row>
    <row r="36" spans="3:22" ht="14.7" thickBot="1">
      <c r="C36" s="56" t="s">
        <v>95</v>
      </c>
      <c r="D36" s="47" t="s">
        <v>108</v>
      </c>
      <c r="E36" s="107" t="s">
        <v>1</v>
      </c>
      <c r="F36" s="107" t="s">
        <v>1</v>
      </c>
      <c r="G36" s="107" t="s">
        <v>1</v>
      </c>
      <c r="H36" s="108" t="s">
        <v>3</v>
      </c>
      <c r="J36" s="97"/>
      <c r="K36" s="97"/>
      <c r="L36" s="97"/>
      <c r="M36" s="97"/>
      <c r="O36" s="2" t="s">
        <v>3</v>
      </c>
      <c r="P36" s="2" t="s">
        <v>2</v>
      </c>
      <c r="Q36" s="2" t="s">
        <v>1</v>
      </c>
      <c r="R36" s="2" t="s">
        <v>79</v>
      </c>
      <c r="S36" s="2"/>
      <c r="T36" s="2"/>
      <c r="U36" s="2"/>
      <c r="V36" s="2"/>
    </row>
    <row r="37" spans="3:22" ht="14.7" thickBot="1"/>
    <row r="38" spans="3:22" ht="14.7" hidden="1" thickBot="1">
      <c r="C38" s="31"/>
      <c r="D38" s="45" t="s">
        <v>96</v>
      </c>
      <c r="E38" s="37"/>
      <c r="F38" s="37"/>
      <c r="G38" s="37"/>
      <c r="H38" s="38"/>
      <c r="J38" s="18"/>
      <c r="K38" s="18"/>
      <c r="L38" s="18"/>
      <c r="M38" s="18"/>
    </row>
    <row r="39" spans="3:22" ht="14.7" hidden="1" thickBot="1">
      <c r="C39" s="19"/>
      <c r="D39" s="46" t="s">
        <v>109</v>
      </c>
      <c r="E39" s="24" t="s">
        <v>3</v>
      </c>
      <c r="F39" s="24" t="s">
        <v>3</v>
      </c>
      <c r="G39" s="24" t="s">
        <v>3</v>
      </c>
      <c r="H39" s="25" t="s">
        <v>3</v>
      </c>
      <c r="J39" s="16"/>
      <c r="K39" s="16"/>
      <c r="L39" s="16"/>
      <c r="M39" s="16"/>
      <c r="O39" s="2" t="s">
        <v>3</v>
      </c>
      <c r="P39" s="2" t="s">
        <v>2</v>
      </c>
      <c r="Q39" s="2" t="s">
        <v>1</v>
      </c>
      <c r="R39" s="2" t="s">
        <v>79</v>
      </c>
      <c r="S39" s="2"/>
      <c r="T39" s="2"/>
      <c r="U39" s="2"/>
      <c r="V39" s="2"/>
    </row>
    <row r="40" spans="3:22" ht="14.7" hidden="1" thickBot="1">
      <c r="C40" s="19"/>
      <c r="D40" s="46" t="s">
        <v>110</v>
      </c>
      <c r="E40" s="24" t="s">
        <v>3</v>
      </c>
      <c r="F40" s="24" t="s">
        <v>3</v>
      </c>
      <c r="G40" s="24" t="s">
        <v>3</v>
      </c>
      <c r="H40" s="25" t="s">
        <v>3</v>
      </c>
      <c r="J40" s="16"/>
      <c r="K40" s="16"/>
      <c r="L40" s="16"/>
      <c r="M40" s="16"/>
      <c r="O40" s="2" t="s">
        <v>3</v>
      </c>
      <c r="P40" s="2" t="s">
        <v>2</v>
      </c>
      <c r="Q40" s="2" t="s">
        <v>1</v>
      </c>
      <c r="R40" s="2" t="s">
        <v>79</v>
      </c>
      <c r="S40" s="2"/>
      <c r="T40" s="2"/>
      <c r="U40" s="2"/>
      <c r="V40" s="2"/>
    </row>
    <row r="41" spans="3:22" ht="14.7" hidden="1" thickBot="1">
      <c r="C41" s="19"/>
      <c r="D41" s="46" t="s">
        <v>111</v>
      </c>
      <c r="E41" s="24" t="s">
        <v>3</v>
      </c>
      <c r="F41" s="24" t="s">
        <v>3</v>
      </c>
      <c r="G41" s="24" t="s">
        <v>3</v>
      </c>
      <c r="H41" s="25" t="s">
        <v>3</v>
      </c>
      <c r="J41" s="53"/>
      <c r="K41" s="53"/>
      <c r="L41" s="53"/>
      <c r="M41" s="53"/>
      <c r="O41" s="2" t="s">
        <v>3</v>
      </c>
      <c r="P41" s="2" t="s">
        <v>2</v>
      </c>
      <c r="Q41" s="2" t="s">
        <v>1</v>
      </c>
      <c r="R41" s="2" t="s">
        <v>79</v>
      </c>
      <c r="S41" s="2"/>
      <c r="T41" s="2"/>
      <c r="U41" s="2"/>
      <c r="V41" s="2"/>
    </row>
    <row r="42" spans="3:22" ht="14.7" hidden="1" thickBot="1">
      <c r="C42" s="19"/>
      <c r="D42" s="46" t="s">
        <v>112</v>
      </c>
      <c r="E42" s="24" t="s">
        <v>3</v>
      </c>
      <c r="F42" s="24" t="s">
        <v>3</v>
      </c>
      <c r="G42" s="24" t="s">
        <v>3</v>
      </c>
      <c r="H42" s="25" t="s">
        <v>3</v>
      </c>
      <c r="J42" s="16"/>
      <c r="K42" s="16"/>
      <c r="L42" s="16"/>
      <c r="M42" s="16"/>
      <c r="O42" s="2" t="s">
        <v>3</v>
      </c>
      <c r="P42" s="2" t="s">
        <v>37</v>
      </c>
      <c r="Q42" s="2" t="s">
        <v>38</v>
      </c>
      <c r="R42" s="2" t="s">
        <v>79</v>
      </c>
      <c r="S42" s="2"/>
      <c r="T42" s="2"/>
      <c r="U42" s="2"/>
      <c r="V42" s="2"/>
    </row>
    <row r="43" spans="3:22" ht="14.7" hidden="1" thickBot="1">
      <c r="C43" s="55"/>
      <c r="D43" s="46" t="s">
        <v>113</v>
      </c>
      <c r="E43" s="24" t="s">
        <v>3</v>
      </c>
      <c r="F43" s="24" t="s">
        <v>3</v>
      </c>
      <c r="G43" s="24" t="s">
        <v>3</v>
      </c>
      <c r="H43" s="25" t="s">
        <v>3</v>
      </c>
      <c r="J43" s="53"/>
      <c r="K43" s="53"/>
      <c r="L43" s="53"/>
      <c r="M43" s="53"/>
      <c r="O43" s="2" t="s">
        <v>3</v>
      </c>
      <c r="P43" s="2" t="s">
        <v>2</v>
      </c>
      <c r="Q43" s="2" t="s">
        <v>1</v>
      </c>
      <c r="R43" s="2" t="s">
        <v>79</v>
      </c>
      <c r="S43" s="2"/>
      <c r="T43" s="2"/>
      <c r="U43" s="2"/>
      <c r="V43" s="2"/>
    </row>
    <row r="44" spans="3:22" ht="14.7" hidden="1" thickBot="1">
      <c r="C44" s="55"/>
      <c r="D44" s="46" t="s">
        <v>114</v>
      </c>
      <c r="E44" s="24" t="s">
        <v>3</v>
      </c>
      <c r="F44" s="24" t="s">
        <v>3</v>
      </c>
      <c r="G44" s="24" t="s">
        <v>3</v>
      </c>
      <c r="H44" s="25" t="s">
        <v>3</v>
      </c>
      <c r="J44" s="16"/>
      <c r="K44" s="16"/>
      <c r="L44" s="16"/>
      <c r="M44" s="16"/>
      <c r="O44" s="2" t="s">
        <v>3</v>
      </c>
      <c r="P44" s="2" t="s">
        <v>2</v>
      </c>
      <c r="Q44" s="2" t="s">
        <v>1</v>
      </c>
      <c r="R44" s="2" t="s">
        <v>79</v>
      </c>
      <c r="S44" s="2"/>
      <c r="T44" s="2"/>
      <c r="U44" s="2"/>
      <c r="V44" s="2"/>
    </row>
    <row r="45" spans="3:22" ht="14.7" hidden="1" thickBot="1">
      <c r="C45" s="20"/>
      <c r="D45" s="47" t="s">
        <v>115</v>
      </c>
      <c r="E45" s="26" t="s">
        <v>3</v>
      </c>
      <c r="F45" s="26" t="s">
        <v>3</v>
      </c>
      <c r="G45" s="26" t="s">
        <v>3</v>
      </c>
      <c r="H45" s="27" t="s">
        <v>3</v>
      </c>
      <c r="J45" s="17"/>
      <c r="K45" s="17"/>
      <c r="L45" s="17"/>
      <c r="M45" s="17"/>
      <c r="O45" s="2" t="s">
        <v>3</v>
      </c>
      <c r="P45" s="2" t="s">
        <v>2</v>
      </c>
      <c r="Q45" s="2" t="s">
        <v>1</v>
      </c>
      <c r="R45" s="2" t="s">
        <v>79</v>
      </c>
      <c r="S45" s="2"/>
      <c r="T45" s="2"/>
      <c r="U45" s="2"/>
      <c r="V45" s="2"/>
    </row>
    <row r="46" spans="3:22" ht="14.7" hidden="1" thickBot="1">
      <c r="D46" s="49"/>
    </row>
    <row r="47" spans="3:22">
      <c r="C47" s="31" t="s">
        <v>765</v>
      </c>
      <c r="D47" s="45" t="s">
        <v>72</v>
      </c>
      <c r="E47" s="33"/>
      <c r="F47" s="33"/>
      <c r="G47" s="33"/>
      <c r="H47" s="48"/>
      <c r="J47" s="95"/>
      <c r="K47" s="95"/>
      <c r="L47" s="95"/>
      <c r="M47" s="95"/>
    </row>
    <row r="48" spans="3:22">
      <c r="C48" s="19" t="s">
        <v>760</v>
      </c>
      <c r="D48" s="46" t="s">
        <v>116</v>
      </c>
      <c r="E48" s="105" t="s">
        <v>133</v>
      </c>
      <c r="F48" s="105" t="s">
        <v>133</v>
      </c>
      <c r="G48" s="105" t="s">
        <v>132</v>
      </c>
      <c r="H48" s="106" t="s">
        <v>3</v>
      </c>
      <c r="J48" s="96"/>
      <c r="K48" s="96"/>
      <c r="L48" s="96"/>
      <c r="M48" s="96"/>
      <c r="O48" s="2" t="s">
        <v>3</v>
      </c>
      <c r="P48" s="2" t="s">
        <v>189</v>
      </c>
      <c r="Q48" s="2" t="s">
        <v>131</v>
      </c>
      <c r="R48" s="2" t="s">
        <v>132</v>
      </c>
      <c r="S48" s="2" t="s">
        <v>133</v>
      </c>
      <c r="T48" s="2" t="s">
        <v>24</v>
      </c>
      <c r="U48" s="2"/>
      <c r="V48" s="2"/>
    </row>
    <row r="49" spans="3:22" hidden="1">
      <c r="C49" s="19" t="s">
        <v>784</v>
      </c>
      <c r="D49" s="46" t="s">
        <v>117</v>
      </c>
      <c r="E49" s="105" t="s">
        <v>3</v>
      </c>
      <c r="F49" s="105" t="s">
        <v>3</v>
      </c>
      <c r="G49" s="105" t="s">
        <v>3</v>
      </c>
      <c r="H49" s="106" t="s">
        <v>3</v>
      </c>
      <c r="J49" s="96"/>
      <c r="K49" s="96"/>
      <c r="L49" s="96"/>
      <c r="M49" s="96"/>
      <c r="O49" s="2" t="s">
        <v>3</v>
      </c>
      <c r="P49" s="2" t="s">
        <v>118</v>
      </c>
      <c r="Q49" s="2" t="s">
        <v>119</v>
      </c>
      <c r="R49" s="2" t="s">
        <v>120</v>
      </c>
      <c r="S49" s="2" t="s">
        <v>121</v>
      </c>
      <c r="T49" s="2" t="s">
        <v>122</v>
      </c>
      <c r="U49" s="2" t="s">
        <v>123</v>
      </c>
      <c r="V49" s="2" t="s">
        <v>80</v>
      </c>
    </row>
    <row r="50" spans="3:22" ht="14.7" thickBot="1">
      <c r="C50" s="20" t="s">
        <v>785</v>
      </c>
      <c r="D50" s="47" t="s">
        <v>134</v>
      </c>
      <c r="E50" s="107" t="s">
        <v>2</v>
      </c>
      <c r="F50" s="107" t="s">
        <v>2</v>
      </c>
      <c r="G50" s="107" t="s">
        <v>3</v>
      </c>
      <c r="H50" s="108" t="s">
        <v>3</v>
      </c>
      <c r="J50" s="97"/>
      <c r="K50" s="97"/>
      <c r="L50" s="97"/>
      <c r="M50" s="97"/>
      <c r="O50" s="2" t="s">
        <v>3</v>
      </c>
      <c r="P50" s="2" t="s">
        <v>2</v>
      </c>
      <c r="Q50" s="2" t="s">
        <v>1</v>
      </c>
      <c r="R50" s="2" t="s">
        <v>79</v>
      </c>
      <c r="S50" s="2"/>
      <c r="T50" s="2"/>
      <c r="U50" s="2"/>
      <c r="V50" s="2"/>
    </row>
    <row r="51" spans="3:22" s="7" customFormat="1" ht="14.7" thickBot="1">
      <c r="C51" s="10"/>
      <c r="E51" s="10"/>
      <c r="F51" s="10"/>
      <c r="G51" s="10"/>
      <c r="H51" s="10"/>
    </row>
    <row r="53" spans="3:22" hidden="1">
      <c r="D53" s="137"/>
      <c r="E53" s="138" t="str">
        <f>E5</f>
        <v>Provinces</v>
      </c>
      <c r="F53" s="138" t="str">
        <f>F5</f>
        <v>Districts and Municipalities</v>
      </c>
      <c r="G53" s="138" t="str">
        <f>G5</f>
        <v>Communes and Sangkat</v>
      </c>
      <c r="H53" s="139">
        <f>H5</f>
        <v>0</v>
      </c>
      <c r="J53" s="109" t="str">
        <f>E53</f>
        <v>Provinces</v>
      </c>
      <c r="K53" s="110" t="str">
        <f t="shared" ref="K53:M53" si="1">F53</f>
        <v>Districts and Municipalities</v>
      </c>
      <c r="L53" s="110" t="str">
        <f t="shared" si="1"/>
        <v>Communes and Sangkat</v>
      </c>
      <c r="M53" s="111">
        <f t="shared" si="1"/>
        <v>0</v>
      </c>
    </row>
    <row r="54" spans="3:22" hidden="1">
      <c r="D54" s="117" t="s">
        <v>387</v>
      </c>
      <c r="E54" s="2">
        <f>IF(E8&amp;E9="YesYes",1,0)</f>
        <v>1</v>
      </c>
      <c r="F54" s="2">
        <f>IF(F8&amp;F9="YesYes",1,0)</f>
        <v>1</v>
      </c>
      <c r="G54" s="2">
        <f>IF(G8&amp;G9="YesYes",1,0)</f>
        <v>1</v>
      </c>
      <c r="H54" s="118">
        <f>IF(H8&amp;H9="YesYes",1,0)</f>
        <v>0</v>
      </c>
      <c r="J54" s="112"/>
      <c r="M54" s="113"/>
    </row>
    <row r="55" spans="3:22" hidden="1">
      <c r="D55" s="117" t="s">
        <v>388</v>
      </c>
      <c r="E55" s="2">
        <f t="shared" ref="E55:H56" si="2">IF(E10="Yes",1,0)</f>
        <v>0</v>
      </c>
      <c r="F55" s="2">
        <f t="shared" si="2"/>
        <v>0</v>
      </c>
      <c r="G55" s="2">
        <f t="shared" si="2"/>
        <v>0</v>
      </c>
      <c r="H55" s="118">
        <f t="shared" si="2"/>
        <v>0</v>
      </c>
      <c r="J55" s="112"/>
      <c r="M55" s="113"/>
    </row>
    <row r="56" spans="3:22" hidden="1">
      <c r="D56" s="117" t="s">
        <v>389</v>
      </c>
      <c r="E56" s="2">
        <f t="shared" si="2"/>
        <v>0</v>
      </c>
      <c r="F56" s="2">
        <f t="shared" si="2"/>
        <v>0</v>
      </c>
      <c r="G56" s="2">
        <f t="shared" si="2"/>
        <v>0</v>
      </c>
      <c r="H56" s="118">
        <f t="shared" si="2"/>
        <v>0</v>
      </c>
      <c r="J56" s="112"/>
      <c r="M56" s="113"/>
    </row>
    <row r="57" spans="3:22" hidden="1">
      <c r="D57" s="121" t="s">
        <v>390</v>
      </c>
      <c r="E57" s="122">
        <f>IF(E14&amp;E15="YesYes",1,0)</f>
        <v>0</v>
      </c>
      <c r="F57" s="122">
        <f>IF(F14&amp;F15="YesYes",1,0)</f>
        <v>0</v>
      </c>
      <c r="G57" s="122">
        <f>IF(G14&amp;G15="YesYes",1,0)</f>
        <v>1</v>
      </c>
      <c r="H57" s="123">
        <f>IF(H14&amp;H15="YesYes",1,0)</f>
        <v>0</v>
      </c>
      <c r="J57" s="112"/>
      <c r="M57" s="113"/>
    </row>
    <row r="58" spans="3:22" hidden="1">
      <c r="D58" s="121" t="s">
        <v>391</v>
      </c>
      <c r="E58" s="122">
        <f>IF(E16&amp;E17="YesYes",1,0)</f>
        <v>0</v>
      </c>
      <c r="F58" s="122">
        <f>IF(F16&amp;F17="YesYes",1,0)</f>
        <v>0</v>
      </c>
      <c r="G58" s="122">
        <f>IF(G16&amp;G17="YesYes",1,0)</f>
        <v>0</v>
      </c>
      <c r="H58" s="123">
        <f>IF(H16&amp;H17="YesYes",1,0)</f>
        <v>0</v>
      </c>
      <c r="J58" s="112"/>
      <c r="M58" s="113"/>
    </row>
    <row r="59" spans="3:22" hidden="1">
      <c r="D59" s="121" t="s">
        <v>392</v>
      </c>
      <c r="E59" s="122">
        <f>IF(E18&amp;E19="YesYes",1,0)</f>
        <v>0</v>
      </c>
      <c r="F59" s="122">
        <f>IF(F18&amp;F19="YesYes",1,0)</f>
        <v>0</v>
      </c>
      <c r="G59" s="122">
        <f>IF(G18&amp;G19="YesYes",1,0)</f>
        <v>0</v>
      </c>
      <c r="H59" s="123">
        <f>IF(H18&amp;H19="YesYes",1,0)</f>
        <v>0</v>
      </c>
      <c r="J59" s="112"/>
      <c r="M59" s="113"/>
    </row>
    <row r="60" spans="3:22" hidden="1">
      <c r="D60" s="117" t="s">
        <v>393</v>
      </c>
      <c r="E60" s="2">
        <f>IF(E22="Yes",1,0)</f>
        <v>1</v>
      </c>
      <c r="F60" s="2">
        <f>IF(F22="Yes",1,0)</f>
        <v>1</v>
      </c>
      <c r="G60" s="2">
        <f>IF(G22="Yes",1,0)</f>
        <v>1</v>
      </c>
      <c r="H60" s="118">
        <f>IF(H22="Yes",1,0)</f>
        <v>0</v>
      </c>
      <c r="J60" s="112"/>
      <c r="M60" s="113"/>
    </row>
    <row r="61" spans="3:22" hidden="1">
      <c r="D61" s="117" t="s">
        <v>394</v>
      </c>
      <c r="E61" s="2">
        <f>IF(E23&amp;E24&amp;E25="YesYesYes",1,0)</f>
        <v>0</v>
      </c>
      <c r="F61" s="2">
        <f>IF(F23&amp;F24&amp;F25="YesYesYes",1,0)</f>
        <v>0</v>
      </c>
      <c r="G61" s="2">
        <f>IF(G23&amp;G24&amp;G25="YesYesYes",1,0)</f>
        <v>0</v>
      </c>
      <c r="H61" s="118">
        <f>IF(H23&amp;H24&amp;H25="YesYesYes",1,0)</f>
        <v>0</v>
      </c>
      <c r="J61" s="112"/>
      <c r="M61" s="113"/>
    </row>
    <row r="62" spans="3:22" hidden="1">
      <c r="D62" s="117" t="s">
        <v>395</v>
      </c>
      <c r="E62" s="2">
        <f>IF(E26&amp;E27&amp;E28="YesYesYes",1,0)</f>
        <v>0</v>
      </c>
      <c r="F62" s="2">
        <f>IF(F26&amp;F27&amp;F28="YesYesYes",1,0)</f>
        <v>0</v>
      </c>
      <c r="G62" s="2">
        <f>IF(G26&amp;G27&amp;G28="YesYesYes",1,0)</f>
        <v>0</v>
      </c>
      <c r="H62" s="118">
        <f>IF(H26&amp;H27&amp;H28="YesYesYes",1,0)</f>
        <v>0</v>
      </c>
      <c r="J62" s="112"/>
      <c r="M62" s="113"/>
    </row>
    <row r="63" spans="3:22" hidden="1">
      <c r="D63" s="121" t="s">
        <v>396</v>
      </c>
      <c r="E63" s="122">
        <f>IF(E31&amp;E32&amp;E33="YesYesYes",1,0)</f>
        <v>0</v>
      </c>
      <c r="F63" s="122">
        <f>IF(F31&amp;F32&amp;F33="YesYesYes",1,0)</f>
        <v>0</v>
      </c>
      <c r="G63" s="122">
        <f>IF(G31&amp;G32&amp;G33="YesYesYes",1,0)</f>
        <v>1</v>
      </c>
      <c r="H63" s="123">
        <f>IF(H31&amp;H32&amp;H33="YesYesYes",1,0)</f>
        <v>0</v>
      </c>
      <c r="J63" s="112"/>
      <c r="M63" s="113"/>
    </row>
    <row r="64" spans="3:22" hidden="1">
      <c r="D64" s="121" t="s">
        <v>397</v>
      </c>
      <c r="E64" s="122">
        <f>IF(E34&amp;E35="YesYes",1,0)</f>
        <v>0</v>
      </c>
      <c r="F64" s="122">
        <f>IF(F34&amp;F35="YesYes",1,0)</f>
        <v>0</v>
      </c>
      <c r="G64" s="122">
        <f>IF(G34&amp;G35="YesYes",1,0)</f>
        <v>0</v>
      </c>
      <c r="H64" s="123">
        <f>IF(H34&amp;H35="YesYes",1,0)</f>
        <v>0</v>
      </c>
      <c r="J64" s="112"/>
      <c r="M64" s="113"/>
    </row>
    <row r="65" spans="4:13" hidden="1">
      <c r="D65" s="121" t="s">
        <v>398</v>
      </c>
      <c r="E65" s="122">
        <f>IF(E36="Yes",1,0)</f>
        <v>0</v>
      </c>
      <c r="F65" s="122">
        <f>IF(F36="Yes",1,0)</f>
        <v>0</v>
      </c>
      <c r="G65" s="122">
        <f>IF(G36="Yes",1,0)</f>
        <v>0</v>
      </c>
      <c r="H65" s="123">
        <f>IF(H36="Yes",1,0)</f>
        <v>0</v>
      </c>
      <c r="J65" s="112"/>
      <c r="M65" s="113"/>
    </row>
    <row r="66" spans="4:13" hidden="1">
      <c r="D66" s="114" t="s">
        <v>383</v>
      </c>
      <c r="E66" s="115">
        <f>IF(E54+E55+E56=3,3,IF(E54+E55=2,2,IF(E54=1,1,0)))</f>
        <v>1</v>
      </c>
      <c r="F66" s="115">
        <f t="shared" ref="F66:H66" si="3">IF(F54+F55+F56=3,3,IF(F54+F55=2,2,IF(F54=1,1,0)))</f>
        <v>1</v>
      </c>
      <c r="G66" s="115">
        <f t="shared" si="3"/>
        <v>1</v>
      </c>
      <c r="H66" s="116">
        <f t="shared" si="3"/>
        <v>0</v>
      </c>
      <c r="J66" s="114" t="str">
        <f>IF(E66=3,E$5&amp;" meet all the institutional/functional conditions of devolved subnational governments with extensive powers/functions.",IF(E66=2,E$5&amp;" meet all the institutional/functional conditions of devolved subnational governments, albeit with limited powers/functions.",IF(E66=1,E$5&amp;" do not meet the institutional/functional conditions of devolved subnational governments (although preconditions are met).",IF(E66=0,E$5&amp;" do not meet the institutional/functional preconditions of devolved subnational governments.",""))))</f>
        <v>Provinces do not meet the institutional/functional conditions of devolved subnational governments (although preconditions are met).</v>
      </c>
      <c r="K66" s="115" t="str">
        <f t="shared" ref="K66:M66" si="4">IF(F66=3,F$5&amp;" meet all the institutional/functional conditions of devolved subnational governments with extensive powers/functions.",IF(F66=2,F$5&amp;" meet all the institutional/functional conditions of devolved subnational governments, albeit with limited powers/functions.",IF(F66=1,F$5&amp;" do not meet the institutional/functional conditions of devolved subnational governments (although preconditions are met).",IF(F66=0,F$5&amp;" do not meet the institutional/functional preconditions of devolved subnational governments.",""))))</f>
        <v>Districts and Municipalities do not meet the institutional/functional conditions of devolved subnational governments (although preconditions are met).</v>
      </c>
      <c r="L66" s="115" t="str">
        <f t="shared" si="4"/>
        <v>Communes and Sangkat do not meet the institutional/functional conditions of devolved subnational governments (although preconditions are met).</v>
      </c>
      <c r="M66" s="116" t="str">
        <f t="shared" si="4"/>
        <v>0 do not meet the institutional/functional preconditions of devolved subnational governments.</v>
      </c>
    </row>
    <row r="67" spans="4:13" hidden="1">
      <c r="D67" s="114" t="s">
        <v>384</v>
      </c>
      <c r="E67" s="115">
        <f>IF(E57+E58+E59=3,3,IF(E57+E58=2,2,IF(E57=1,1,0)))</f>
        <v>0</v>
      </c>
      <c r="F67" s="115">
        <f t="shared" ref="F67:H67" si="5">IF(F57+F58+F59=3,3,IF(F57+F58=2,2,IF(F57=1,1,0)))</f>
        <v>0</v>
      </c>
      <c r="G67" s="115">
        <f t="shared" si="5"/>
        <v>1</v>
      </c>
      <c r="H67" s="116">
        <f t="shared" si="5"/>
        <v>0</v>
      </c>
      <c r="J67" s="114" t="str">
        <f>IF(E67=3,E$5&amp;" meet all the political conditions of devolved subnational governments with extensive powers/functions.",IF(E67=2,E$5&amp;" meet all the political conditions of devolved subnational governments, albeit with limited powers/functions.",IF(E67=1,E$5&amp;" do not meet the political conditions of devolved subnational governments (although preconditions are met).",IF(E67=0,E$5&amp;" do not meet the political preconditions of devolved subnational governments.",""))))</f>
        <v>Provinces do not meet the political preconditions of devolved subnational governments.</v>
      </c>
      <c r="K67" s="115" t="str">
        <f t="shared" ref="K67:M67" si="6">IF(F67=3,F$5&amp;" meet all the political conditions of devolved subnational governments with extensive powers/functions.",IF(F67=2,F$5&amp;" meet all the political conditions of devolved subnational governments, albeit with limited powers/functions.",IF(F67=1,F$5&amp;" do not meet the political conditions of devolved subnational governments (although preconditions are met).",IF(F67=0,F$5&amp;" do not meet the political preconditions of devolved subnational governments.",""))))</f>
        <v>Districts and Municipalities do not meet the political preconditions of devolved subnational governments.</v>
      </c>
      <c r="L67" s="115" t="str">
        <f t="shared" si="6"/>
        <v>Communes and Sangkat do not meet the political conditions of devolved subnational governments (although preconditions are met).</v>
      </c>
      <c r="M67" s="116" t="str">
        <f t="shared" si="6"/>
        <v>0 do not meet the political preconditions of devolved subnational governments.</v>
      </c>
    </row>
    <row r="68" spans="4:13" hidden="1">
      <c r="D68" s="114" t="s">
        <v>385</v>
      </c>
      <c r="E68" s="115">
        <f>IF(E60+E61+E62=3,3,IF(E60+E61=2,2,IF(E60=1,1,0)))</f>
        <v>1</v>
      </c>
      <c r="F68" s="115">
        <f t="shared" ref="F68:H68" si="7">IF(F60+F61+F62=3,3,IF(F60+F61=2,2,IF(F60=1,1,0)))</f>
        <v>1</v>
      </c>
      <c r="G68" s="115">
        <f t="shared" si="7"/>
        <v>1</v>
      </c>
      <c r="H68" s="116">
        <f t="shared" si="7"/>
        <v>0</v>
      </c>
      <c r="J68" s="114" t="str">
        <f>IF(E68=3,E$5&amp;" meet all the administrative conditions of devolved subnational governments with extensive powers/functions.",IF(E68=2,E$5&amp;" meet all the administrative conditions of devolved subnational governments, albeit with limited powers/functions.",IF(E68=1,E$5&amp;" do not meet the administrative conditions of devolved subnational governments (although preconditions are met).",IF(E68=0,E$5&amp;" do not meet the administrative preconditions of devolved subnational governments.",""))))</f>
        <v>Provinces do not meet the administrative conditions of devolved subnational governments (although preconditions are met).</v>
      </c>
      <c r="K68" s="115" t="str">
        <f t="shared" ref="K68:M68" si="8">IF(F68=3,F$5&amp;" meet all the administrative conditions of devolved subnational governments with extensive powers/functions.",IF(F68=2,F$5&amp;" meet all the administrative conditions of devolved subnational governments, albeit with limited powers/functions.",IF(F68=1,F$5&amp;" do not meet the administrative conditions of devolved subnational governments (although preconditions are met).",IF(F68=0,F$5&amp;" do not meet the administrative preconditions of devolved subnational governments.",""))))</f>
        <v>Districts and Municipalities do not meet the administrative conditions of devolved subnational governments (although preconditions are met).</v>
      </c>
      <c r="L68" s="115" t="str">
        <f t="shared" si="8"/>
        <v>Communes and Sangkat do not meet the administrative conditions of devolved subnational governments (although preconditions are met).</v>
      </c>
      <c r="M68" s="116" t="str">
        <f t="shared" si="8"/>
        <v>0 do not meet the administrative preconditions of devolved subnational governments.</v>
      </c>
    </row>
    <row r="69" spans="4:13" hidden="1">
      <c r="D69" s="114" t="s">
        <v>386</v>
      </c>
      <c r="E69" s="115">
        <f>IF(E63+E64+E65=3,3,IF(E63+E64=2,2,IF(E63=1,1,0)))</f>
        <v>0</v>
      </c>
      <c r="F69" s="115">
        <f t="shared" ref="F69:H69" si="9">IF(F63+F64+F65=3,3,IF(F63+F64=2,2,IF(F63=1,1,0)))</f>
        <v>0</v>
      </c>
      <c r="G69" s="115">
        <f t="shared" si="9"/>
        <v>1</v>
      </c>
      <c r="H69" s="116">
        <f t="shared" si="9"/>
        <v>0</v>
      </c>
      <c r="J69" s="114" t="str">
        <f>IF(E69=3,E$5&amp;" meet all the fiscal/budgetary conditions of devolved subnational governments with extensive powers/functions.",IF(E69=2,E$5&amp;" meet all the fiscal/budgetary conditions of devolved subnational governments, albeit with limited powers/functions.",IF(E69=1,E$5&amp;" do not meet the fiscal/budgetary conditions of devolved subnational governments (although preconditions are met).",IF(E69=0,E$5&amp;" do not meet the fiscal/budgetary preconditions of devolved subnational governments.",""))))</f>
        <v>Provinces do not meet the fiscal/budgetary preconditions of devolved subnational governments.</v>
      </c>
      <c r="K69" s="115" t="str">
        <f t="shared" ref="K69:M69" si="10">IF(F69=3,F$5&amp;" meet all the fiscal/budgetary conditions of devolved subnational governments with extensive powers/functions.",IF(F69=2,F$5&amp;" meet all the fiscal/budgetary conditions of devolved subnational governments, albeit with limited powers/functions.",IF(F69=1,F$5&amp;" do not meet the fiscal/budgetary conditions of devolved subnational governments (although preconditions are met).",IF(F69=0,F$5&amp;" do not meet the fiscal/budgetary preconditions of devolved subnational governments.",""))))</f>
        <v>Districts and Municipalities do not meet the fiscal/budgetary preconditions of devolved subnational governments.</v>
      </c>
      <c r="L69" s="115" t="str">
        <f t="shared" si="10"/>
        <v>Communes and Sangkat do not meet the fiscal/budgetary conditions of devolved subnational governments (although preconditions are met).</v>
      </c>
      <c r="M69" s="116" t="str">
        <f t="shared" si="10"/>
        <v>0 do not meet the fiscal/budgetary preconditions of devolved subnational governments.</v>
      </c>
    </row>
    <row r="70" spans="4:13" hidden="1">
      <c r="D70" s="124"/>
      <c r="E70" s="125">
        <f>MIN(E66:E69)</f>
        <v>0</v>
      </c>
      <c r="F70" s="125">
        <f t="shared" ref="F70:H70" si="11">MIN(F66:F69)</f>
        <v>0</v>
      </c>
      <c r="G70" s="125">
        <f t="shared" si="11"/>
        <v>1</v>
      </c>
      <c r="H70" s="126">
        <f t="shared" si="11"/>
        <v>0</v>
      </c>
      <c r="J70" s="112"/>
      <c r="M70" s="113"/>
    </row>
    <row r="71" spans="4:13" hidden="1">
      <c r="E71" s="134" t="str">
        <f>IF(E72="",E48,E48&amp;E72)</f>
        <v>Non-devolved institution (with elected council)</v>
      </c>
      <c r="F71" s="135" t="str">
        <f t="shared" ref="F71:H71" si="12">IF(F72="",F48,F48&amp;F72)</f>
        <v>Non-devolved institution (with elected council)</v>
      </c>
      <c r="G71" s="135" t="str">
        <f t="shared" si="12"/>
        <v>Hybrid institution</v>
      </c>
      <c r="H71" s="136" t="str">
        <f t="shared" si="12"/>
        <v>…</v>
      </c>
      <c r="J71" s="117" t="str">
        <f>J7&amp;J8&amp;J9&amp;J10&amp;J11</f>
        <v>Under the Law on Administrative Management of the Capital, Provinces, Municipalities, Districts, and Khans (the Organic Law), first-level administrative divisions—which include the 24 provinces and the capital city of Phnom Penh—function as autonomous sub-national public entities. In practice, however, they function as deconcentrated units of the central government.</v>
      </c>
      <c r="K71" s="2" t="str">
        <f>K7&amp;K8&amp;K9&amp;K10&amp;K11</f>
        <v>Under the Law on Administrative Management of the Capital, Provinces, Municipalities, Districts, and Khans (the Organic Law), second-level administrative divisions—which include districts and municipalities—function as autonomous sub-national public entities. In practice, however, they function as deconcentrated units of the central government.</v>
      </c>
      <c r="L71" s="2" t="str">
        <f>L7&amp;L8&amp;L9&amp;L10&amp;L11</f>
        <v>Under Article 2 of the Law on Commune/Sangkat Administrative Management, both Communes and Sangkats are legally recognized as independent legal entities. This grants them administrative and financial autonomy. In principle, they can independently own property, manage budgets, enter into contracts, and issue local bylaws to govern their territories.</v>
      </c>
      <c r="M71" s="118" t="str">
        <f>M7&amp;M8&amp;M9&amp;M10&amp;M11</f>
        <v/>
      </c>
    </row>
    <row r="72" spans="4:13" ht="14.7" hidden="1" thickBot="1">
      <c r="E72" s="215" t="str">
        <f>IF(E48="Non-devolved institution",IF(E50="Yes"," (with elected council)",""),"")</f>
        <v xml:space="preserve"> (with elected council)</v>
      </c>
      <c r="F72" s="138" t="str">
        <f>IF(F48="Non-devolved institution",IF(F50="Yes"," (with elected council)",""),"")</f>
        <v xml:space="preserve"> (with elected council)</v>
      </c>
      <c r="G72" s="138" t="str">
        <f>IF(G48="Non-devolved institution",IF(G50="Yes"," (with elected council)",""),"")</f>
        <v/>
      </c>
      <c r="H72" s="139" t="str">
        <f>IF(H48="Non-devolved institution",IF(H50="Yes"," (with elected council)",""),"")</f>
        <v/>
      </c>
      <c r="J72" s="117" t="str">
        <f>J13&amp;J14&amp;J15&amp;J16&amp;J17&amp;J18&amp;J19</f>
        <v>Governance at each level is defined by the Organic Law on Sub-National Administrations, which utilizes both Councils (the legislative/deliberative body) and Boards of Governors (the executive body).Under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The executive leadership of Cambodia's 24 provinces and the capital city is vested in their Board of Governors (known at the provincial level as the Khaet), which is appointed by the central government via the Ministry of Interior.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government.Higher-tier subnational entities, including the 24 provinces, the capital city (Phnom Penh), and smaller municipalities or districts have councils that are indirectly elected. Only the members of the directly elected Commune/Sangkat Councils have the right to vote in these council elections.Subnational governments operate in a system heavily dominated by the ruling Cambodian People's Party (CPP), which has established a de facto one-party state. Local governors and officials are appointed by or directly answer to the central executive, meaning actual political decision-making flows top-down.</v>
      </c>
      <c r="K72" s="2" t="str">
        <f>K13&amp;K14&amp;K15&amp;K16&amp;K17&amp;K18&amp;K19</f>
        <v>Under the 2008 Organic Law, districts are recognized as legal corporate entities with their own indirectly-elected councils (voted in by commune councilors). In practice, however, districts (srok in rural areas or khan in urban centers) act as both deconcentrated arms of the central government and as emerging decentralized administrative entities. District offices (e.g., for health, education, and land management) are, through their respective provincial offices, funded and answerable directly to the central government in Phnom Penh, rather than part of an integrated district corporate entity.  Since 2012, districts have had a degree of discretion through their District/Municipal Fund allocations. On net, however, it is difficult to argue that district and municipalities have autonomous and authoritative decision-making power.</v>
      </c>
      <c r="L72" s="2" t="str">
        <f>L13&amp;L14&amp;L15&amp;L16&amp;L17&amp;L18&amp;L19</f>
        <v>Higher tiers of subnational administration (provinces and districts) have historically functioned as strictly or largely deconcentrated entities (extensions of the central ministries). In contrast, communes (khum in rural areas or sangkat in urban zones) are primarily decentralized entities rather than deconcentrated ones. They have their own legal status, corporate powers to manage local development, and limited autonomous authority to raise revenue and adopt annual budgets. As directly elected local bodies, communes have greater de facto decision-making autonomy compared to provincial and district institutions.</v>
      </c>
      <c r="M72" s="118" t="str">
        <f>M13&amp;M14&amp;M15&amp;M16&amp;M17&amp;M18&amp;M19</f>
        <v/>
      </c>
    </row>
    <row r="73" spans="4:13" ht="14.7" hidden="1" thickBot="1">
      <c r="E73" s="216" t="str">
        <f>HLOOKUP(E48,$D$77:$I$78,2,FALSE)&amp;E72</f>
        <v>non-devolved subnational govenance institutions. (with elected council)</v>
      </c>
      <c r="F73" s="217" t="str">
        <f t="shared" ref="F73:H73" si="13">HLOOKUP(F48,$D$77:$I$78,2,FALSE)&amp;F72</f>
        <v>non-devolved subnational govenance institutions. (with elected council)</v>
      </c>
      <c r="G73" s="217" t="str">
        <f t="shared" si="13"/>
        <v>hybrid local governance institutions, with features of both devolution and deconcentration.</v>
      </c>
      <c r="H73" s="218" t="str">
        <f t="shared" si="13"/>
        <v>…</v>
      </c>
      <c r="J73" s="117" t="str">
        <f>J21&amp;J22&amp;J23&amp;J24&amp;J25&amp;J26&amp;J27&amp;J28</f>
        <v/>
      </c>
      <c r="K73" s="2" t="str">
        <f>K21&amp;K22&amp;K23&amp;K24&amp;K25&amp;K26&amp;K27&amp;K28</f>
        <v/>
      </c>
      <c r="L73" s="2" t="str">
        <f>L21&amp;L22&amp;L23&amp;L24&amp;L25&amp;L26&amp;L27&amp;L28</f>
        <v xml:space="preserve">Every commune council is assigned a permanent clerk who is appointed by the Ministry of Interior. Every commune council is assigned a permanent clerk who is appointed by the Ministry of Interior. </v>
      </c>
      <c r="M73" s="118" t="str">
        <f>M21&amp;M22&amp;M23&amp;M24&amp;M25&amp;M26&amp;M27&amp;M28</f>
        <v/>
      </c>
    </row>
    <row r="74" spans="4:13" hidden="1">
      <c r="E74" s="67"/>
      <c r="J74" s="119" t="str">
        <f>J30&amp;J31&amp;J32&amp;J33&amp;J34&amp;J35&amp;J36</f>
        <v>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 Yes, provinces in Cambodia have their own sub-national budgets, though they operate under a highly centralized national fiscal system. Provincial administrations—along with the capital city of Phnom Penh—receive and manage their own designated funds, but their revenue-raising power is limited, and they largely depend on allocations, grants, and tax distributions from the central government.</v>
      </c>
      <c r="K74" s="23" t="str">
        <f>K30&amp;K31&amp;K32&amp;K33&amp;K34&amp;K35&amp;K36</f>
        <v>Yes, municipalities and districts in Cambodia technically operate as autonomous sub-national administrations and have their own distinct budgets. While they manage their own financial resources, their budgets operate within the broader national financial framework. In practice,  municipalities and districts receive funds and transfers through provincial budgets.</v>
      </c>
      <c r="L74" s="23" t="str">
        <f>L30&amp;L31&amp;L32&amp;L33&amp;L34&amp;L35&amp;L36</f>
        <v>Yes, communes (or sangkats in urban areas) in Cambodia are independent legal entities and manage their own specific budgets.</v>
      </c>
      <c r="M74" s="120" t="str">
        <f>M30&amp;M31&amp;M32&amp;M33&amp;M34&amp;M35&amp;M36</f>
        <v/>
      </c>
    </row>
    <row r="75" spans="4:13" hidden="1">
      <c r="E75" s="67"/>
    </row>
    <row r="76" spans="4:13" ht="14.7" hidden="1" thickBot="1">
      <c r="E76" s="67"/>
    </row>
    <row r="77" spans="4:13" hidden="1">
      <c r="D77" s="219" t="s">
        <v>3</v>
      </c>
      <c r="E77" s="210" t="s">
        <v>189</v>
      </c>
      <c r="F77" s="211" t="s">
        <v>131</v>
      </c>
      <c r="G77" s="211" t="s">
        <v>132</v>
      </c>
      <c r="H77" s="211" t="s">
        <v>133</v>
      </c>
      <c r="I77" s="212" t="s">
        <v>24</v>
      </c>
    </row>
    <row r="78" spans="4:13" ht="14.7" hidden="1" thickBot="1">
      <c r="D78" s="220" t="s">
        <v>3</v>
      </c>
      <c r="E78" s="213" t="s">
        <v>775</v>
      </c>
      <c r="F78" s="22" t="s">
        <v>776</v>
      </c>
      <c r="G78" s="22" t="s">
        <v>773</v>
      </c>
      <c r="H78" s="22" t="s">
        <v>774</v>
      </c>
      <c r="I78" s="214" t="s">
        <v>777</v>
      </c>
    </row>
    <row r="79" spans="4:13" hidden="1"/>
  </sheetData>
  <dataValidations count="6">
    <dataValidation type="list" allowBlank="1" showInputMessage="1" showErrorMessage="1" sqref="G7" xr:uid="{71737235-5B0F-4B5B-A82D-011792F9C182}">
      <formula1>"...,Yes,No,Other"</formula1>
    </dataValidation>
    <dataValidation type="list" allowBlank="1" showInputMessage="1" showErrorMessage="1" sqref="H7" xr:uid="{81C52D89-FB06-4242-BCAC-C337AA7676CA}">
      <formula1>"...,GP,SP,DECON,Other"</formula1>
    </dataValidation>
    <dataValidation type="list" allowBlank="1" showInputMessage="1" showErrorMessage="1" sqref="E22:H28 E39:H45 E8:H11 E14:H19 E31:H36" xr:uid="{5BBF8C7F-31AD-4E15-8222-AD40F370432D}">
      <formula1>$O8:$R8</formula1>
    </dataValidation>
    <dataValidation type="list" allowBlank="1" showInputMessage="1" showErrorMessage="1" sqref="E50:H50" xr:uid="{15642E44-6AFB-4422-A014-63D7ABF1C880}">
      <formula1>$O$50:$V$50</formula1>
    </dataValidation>
    <dataValidation type="list" allowBlank="1" showInputMessage="1" showErrorMessage="1" sqref="E48:H48" xr:uid="{67BCF2EB-693A-485A-8C9C-9F02B36A1221}">
      <formula1>$O$48:$T$48</formula1>
    </dataValidation>
    <dataValidation type="list" allowBlank="1" showInputMessage="1" showErrorMessage="1" sqref="E49:H49" xr:uid="{FF67BA6C-94EF-459D-879A-91C0F490AB46}">
      <formula1>$O$49:$V$49</formula1>
    </dataValidation>
  </dataValidations>
  <pageMargins left="0.7" right="0.7" top="0.75" bottom="0.75" header="0.3" footer="0.3"/>
  <pageSetup scale="58" fitToWidth="3"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E36E-D4A3-47C2-9882-C50FA57939B4}">
  <dimension ref="C1:N27"/>
  <sheetViews>
    <sheetView zoomScale="75" zoomScaleNormal="75" workbookViewId="0">
      <pane ySplit="3" topLeftCell="A4" activePane="bottomLeft" state="frozen"/>
      <selection activeCell="D28" sqref="A1:XFD1048576"/>
      <selection pane="bottomLeft" activeCell="F9" sqref="F9"/>
    </sheetView>
  </sheetViews>
  <sheetFormatPr defaultColWidth="9.15625" defaultRowHeight="14.4"/>
  <cols>
    <col min="1" max="2" width="2.47265625" customWidth="1"/>
    <col min="3" max="3" width="7.47265625" customWidth="1"/>
    <col min="4" max="4" width="54.68359375" customWidth="1"/>
    <col min="5" max="5" width="3.47265625" customWidth="1"/>
    <col min="6" max="7" width="12.68359375" customWidth="1"/>
    <col min="8" max="8" width="3.3125" customWidth="1"/>
    <col min="9" max="9" width="12.68359375" customWidth="1"/>
    <col min="10" max="10" width="3.47265625" customWidth="1"/>
    <col min="11" max="11" width="52.3125" customWidth="1"/>
    <col min="12" max="12" width="3.3125" customWidth="1"/>
    <col min="13" max="13" width="23.83984375" hidden="1" customWidth="1"/>
    <col min="14" max="14" width="27.15625" customWidth="1"/>
  </cols>
  <sheetData>
    <row r="1" spans="3:14" s="2" customFormat="1"/>
    <row r="2" spans="3:14" s="2" customFormat="1" ht="18.3">
      <c r="D2" s="21" t="s">
        <v>706</v>
      </c>
    </row>
    <row r="3" spans="3:14" s="22" customFormat="1" ht="15" customHeight="1" thickBot="1"/>
    <row r="4" spans="3:14" ht="15" customHeight="1" thickBot="1"/>
    <row r="5" spans="3:14" ht="13.5" customHeight="1">
      <c r="C5" s="246" t="s">
        <v>67</v>
      </c>
      <c r="D5" s="250" t="s">
        <v>76</v>
      </c>
      <c r="F5" s="248" t="s">
        <v>25</v>
      </c>
      <c r="G5" s="249"/>
      <c r="I5" s="254" t="s">
        <v>77</v>
      </c>
      <c r="K5" s="252" t="s">
        <v>17</v>
      </c>
    </row>
    <row r="6" spans="3:14" ht="13.5" customHeight="1" thickBot="1">
      <c r="C6" s="247"/>
      <c r="D6" s="251"/>
      <c r="E6" s="1"/>
      <c r="F6" s="11" t="s">
        <v>75</v>
      </c>
      <c r="G6" s="11" t="s">
        <v>74</v>
      </c>
      <c r="H6" s="1"/>
      <c r="I6" s="255"/>
      <c r="J6" s="1"/>
      <c r="K6" s="253"/>
    </row>
    <row r="7" spans="3:14" ht="14.25" customHeight="1" thickBot="1"/>
    <row r="8" spans="3:14">
      <c r="C8" s="14"/>
      <c r="D8" s="41" t="s">
        <v>720</v>
      </c>
      <c r="F8" s="152"/>
      <c r="G8" s="153"/>
      <c r="H8" s="4"/>
      <c r="I8" s="149"/>
      <c r="K8" s="15"/>
      <c r="M8" s="224" t="s">
        <v>3</v>
      </c>
      <c r="N8" s="225" t="s">
        <v>782</v>
      </c>
    </row>
    <row r="9" spans="3:14">
      <c r="C9" s="12" t="s">
        <v>55</v>
      </c>
      <c r="D9" s="42" t="s">
        <v>54</v>
      </c>
      <c r="F9" s="154" t="s">
        <v>3</v>
      </c>
      <c r="G9" s="145" t="s">
        <v>721</v>
      </c>
      <c r="H9" s="4"/>
      <c r="I9" s="151" t="s">
        <v>3</v>
      </c>
      <c r="K9" s="96"/>
      <c r="M9" s="224" t="str">
        <f>'IGP1 Structure'!C21</f>
        <v>C</v>
      </c>
      <c r="N9" s="226" t="str">
        <f>'IGP1 Structure'!C21&amp;" = "&amp;'IGP1 Structure'!E21</f>
        <v>C = Central Government</v>
      </c>
    </row>
    <row r="10" spans="3:14">
      <c r="C10" s="12" t="s">
        <v>56</v>
      </c>
      <c r="D10" s="42" t="s">
        <v>19</v>
      </c>
      <c r="F10" s="154" t="s">
        <v>3</v>
      </c>
      <c r="G10" s="145" t="s">
        <v>721</v>
      </c>
      <c r="H10" s="4"/>
      <c r="I10" s="151" t="s">
        <v>3</v>
      </c>
      <c r="K10" s="96"/>
      <c r="M10" s="224" t="str">
        <f>'IGP1 Structure'!C22</f>
        <v>S1</v>
      </c>
      <c r="N10" s="226" t="str">
        <f>'IGP1 Structure'!C22&amp;" = "&amp;'IGP1 Structure'!E22</f>
        <v>S1 = Provinces</v>
      </c>
    </row>
    <row r="11" spans="3:14">
      <c r="C11" s="39"/>
      <c r="D11" s="43" t="s">
        <v>20</v>
      </c>
      <c r="F11" s="155"/>
      <c r="G11" s="156"/>
      <c r="H11" s="4"/>
      <c r="I11" s="150"/>
      <c r="K11" s="40"/>
      <c r="M11" s="224" t="str">
        <f>'IGP1 Structure'!C23</f>
        <v>S2</v>
      </c>
      <c r="N11" s="226" t="str">
        <f>'IGP1 Structure'!C23&amp;" = "&amp;'IGP1 Structure'!E23</f>
        <v>S2 = Districts and Municipalities</v>
      </c>
    </row>
    <row r="12" spans="3:14">
      <c r="C12" s="12" t="s">
        <v>57</v>
      </c>
      <c r="D12" s="42" t="s">
        <v>78</v>
      </c>
      <c r="F12" s="154" t="s">
        <v>3</v>
      </c>
      <c r="G12" s="144" t="s">
        <v>3</v>
      </c>
      <c r="H12" s="4"/>
      <c r="I12" s="151" t="s">
        <v>3</v>
      </c>
      <c r="K12" s="96"/>
      <c r="M12" s="224" t="str">
        <f>'IGP1 Structure'!C24</f>
        <v>S3</v>
      </c>
      <c r="N12" s="226" t="str">
        <f>'IGP1 Structure'!C24&amp;" = "&amp;'IGP1 Structure'!E24</f>
        <v>S3 = Communes and Sangkat</v>
      </c>
    </row>
    <row r="13" spans="3:14">
      <c r="C13" s="12" t="s">
        <v>58</v>
      </c>
      <c r="D13" s="42" t="s">
        <v>53</v>
      </c>
      <c r="F13" s="154" t="s">
        <v>3</v>
      </c>
      <c r="G13" s="144" t="s">
        <v>3</v>
      </c>
      <c r="H13" s="4"/>
      <c r="I13" s="151" t="s">
        <v>3</v>
      </c>
      <c r="K13" s="96"/>
      <c r="M13" s="224" t="str">
        <f>'IGP1 Structure'!C25</f>
        <v>S4</v>
      </c>
      <c r="N13" s="226" t="str">
        <f>'IGP1 Structure'!C25&amp;" = "&amp;'IGP1 Structure'!E25</f>
        <v xml:space="preserve">S4 = </v>
      </c>
    </row>
    <row r="14" spans="3:14">
      <c r="C14" s="39"/>
      <c r="D14" s="43" t="s">
        <v>21</v>
      </c>
      <c r="F14" s="155"/>
      <c r="G14" s="156"/>
      <c r="H14" s="4"/>
      <c r="I14" s="150"/>
      <c r="K14" s="40"/>
      <c r="M14" s="224" t="s">
        <v>734</v>
      </c>
      <c r="N14" s="226" t="s">
        <v>780</v>
      </c>
    </row>
    <row r="15" spans="3:14" ht="14.7" thickBot="1">
      <c r="C15" s="12" t="s">
        <v>59</v>
      </c>
      <c r="D15" s="42" t="s">
        <v>11</v>
      </c>
      <c r="F15" s="154" t="s">
        <v>3</v>
      </c>
      <c r="G15" s="144" t="s">
        <v>3</v>
      </c>
      <c r="H15" s="4"/>
      <c r="I15" s="151" t="s">
        <v>3</v>
      </c>
      <c r="K15" s="96"/>
      <c r="M15" s="224" t="s">
        <v>735</v>
      </c>
      <c r="N15" s="227" t="s">
        <v>781</v>
      </c>
    </row>
    <row r="16" spans="3:14">
      <c r="C16" s="39"/>
      <c r="D16" s="43" t="s">
        <v>22</v>
      </c>
      <c r="F16" s="155"/>
      <c r="G16" s="156"/>
      <c r="H16" s="4"/>
      <c r="I16" s="150"/>
      <c r="K16" s="40"/>
    </row>
    <row r="17" spans="3:11">
      <c r="C17" s="12" t="s">
        <v>65</v>
      </c>
      <c r="D17" s="42" t="s">
        <v>45</v>
      </c>
      <c r="F17" s="154" t="s">
        <v>3</v>
      </c>
      <c r="G17" s="145" t="s">
        <v>721</v>
      </c>
      <c r="H17" s="4"/>
      <c r="I17" s="151" t="s">
        <v>3</v>
      </c>
      <c r="K17" s="96"/>
    </row>
    <row r="18" spans="3:11">
      <c r="C18" s="12" t="s">
        <v>66</v>
      </c>
      <c r="D18" s="42" t="s">
        <v>46</v>
      </c>
      <c r="F18" s="154" t="s">
        <v>3</v>
      </c>
      <c r="G18" s="145" t="s">
        <v>721</v>
      </c>
      <c r="H18" s="4"/>
      <c r="I18" s="151" t="s">
        <v>3</v>
      </c>
      <c r="K18" s="96"/>
    </row>
    <row r="19" spans="3:11">
      <c r="C19" s="12" t="s">
        <v>60</v>
      </c>
      <c r="D19" s="42" t="s">
        <v>12</v>
      </c>
      <c r="F19" s="154" t="s">
        <v>3</v>
      </c>
      <c r="G19" s="144" t="s">
        <v>3</v>
      </c>
      <c r="H19" s="4"/>
      <c r="I19" s="151" t="s">
        <v>3</v>
      </c>
      <c r="K19" s="96"/>
    </row>
    <row r="20" spans="3:11">
      <c r="C20" s="12" t="s">
        <v>61</v>
      </c>
      <c r="D20" s="42" t="s">
        <v>13</v>
      </c>
      <c r="F20" s="154" t="s">
        <v>3</v>
      </c>
      <c r="G20" s="144" t="s">
        <v>3</v>
      </c>
      <c r="H20" s="4"/>
      <c r="I20" s="151" t="s">
        <v>3</v>
      </c>
      <c r="K20" s="96"/>
    </row>
    <row r="21" spans="3:11">
      <c r="C21" s="39"/>
      <c r="D21" s="43" t="s">
        <v>8</v>
      </c>
      <c r="F21" s="155"/>
      <c r="G21" s="156"/>
      <c r="H21" s="4"/>
      <c r="I21" s="150"/>
      <c r="K21" s="40"/>
    </row>
    <row r="22" spans="3:11">
      <c r="C22" s="12" t="s">
        <v>62</v>
      </c>
      <c r="D22" s="42" t="s">
        <v>9</v>
      </c>
      <c r="F22" s="154" t="s">
        <v>3</v>
      </c>
      <c r="G22" s="144" t="s">
        <v>3</v>
      </c>
      <c r="H22" s="4"/>
      <c r="I22" s="151" t="s">
        <v>3</v>
      </c>
      <c r="K22" s="96"/>
    </row>
    <row r="23" spans="3:11">
      <c r="C23" s="39"/>
      <c r="D23" s="43" t="s">
        <v>18</v>
      </c>
      <c r="F23" s="155"/>
      <c r="G23" s="156"/>
      <c r="H23" s="4"/>
      <c r="I23" s="150"/>
      <c r="K23" s="40"/>
    </row>
    <row r="24" spans="3:11">
      <c r="C24" s="12" t="s">
        <v>63</v>
      </c>
      <c r="D24" s="42" t="s">
        <v>23</v>
      </c>
      <c r="F24" s="154" t="s">
        <v>3</v>
      </c>
      <c r="G24" s="144" t="s">
        <v>3</v>
      </c>
      <c r="H24" s="4"/>
      <c r="I24" s="151" t="s">
        <v>3</v>
      </c>
      <c r="K24" s="96"/>
    </row>
    <row r="25" spans="3:11">
      <c r="C25" s="39"/>
      <c r="D25" s="43" t="s">
        <v>10</v>
      </c>
      <c r="F25" s="155"/>
      <c r="G25" s="156"/>
      <c r="H25" s="4"/>
      <c r="I25" s="150"/>
      <c r="K25" s="40"/>
    </row>
    <row r="26" spans="3:11" ht="14.7" thickBot="1">
      <c r="C26" s="13" t="s">
        <v>64</v>
      </c>
      <c r="D26" s="44" t="s">
        <v>40</v>
      </c>
      <c r="F26" s="157" t="s">
        <v>3</v>
      </c>
      <c r="G26" s="158" t="s">
        <v>3</v>
      </c>
      <c r="H26" s="4"/>
      <c r="I26" s="159" t="s">
        <v>3</v>
      </c>
      <c r="K26" s="97"/>
    </row>
    <row r="27" spans="3:11" s="7" customFormat="1" ht="14.7" thickBot="1"/>
  </sheetData>
  <sheetProtection sheet="1" formatCells="0"/>
  <mergeCells count="5">
    <mergeCell ref="C5:C6"/>
    <mergeCell ref="F5:G5"/>
    <mergeCell ref="D5:D6"/>
    <mergeCell ref="K5:K6"/>
    <mergeCell ref="I5:I6"/>
  </mergeCells>
  <dataValidations count="2">
    <dataValidation type="list" allowBlank="1" showInputMessage="1" showErrorMessage="1" sqref="I24 I15 I17:I20 I9:I10 I12:I13 I22 I26" xr:uid="{8C2BDC65-1839-4B4E-8A37-2E3AD2558A59}">
      <formula1>"…,Yes,No,Partially/Mixed/Other"</formula1>
    </dataValidation>
    <dataValidation type="list" allowBlank="1" showInputMessage="1" showErrorMessage="1" sqref="F15:G15 F9:F10 F22:G22 G19:G20 F17:F20 F26:G26 F24:G24 F12:G13" xr:uid="{097941F7-E617-4E9D-9256-E7030ACEBB8A}">
      <formula1>$M$8:$M$15</formula1>
    </dataValidation>
  </dataValidations>
  <pageMargins left="0.7" right="0.7" top="0.75" bottom="0.75" header="0.3" footer="0.3"/>
  <pageSetup scale="65" fitToHeight="2" orientation="landscape" horizontalDpi="200" verticalDpi="200" r:id="rId1"/>
  <rowBreaks count="1" manualBreakCount="1">
    <brk id="27"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7DAA-87D9-47AE-83BD-771AD85CC2C9}">
  <dimension ref="C1:N32"/>
  <sheetViews>
    <sheetView zoomScale="75" zoomScaleNormal="75" workbookViewId="0">
      <pane ySplit="3" topLeftCell="A4" activePane="bottomLeft" state="frozen"/>
      <selection pane="bottomLeft" activeCell="E6" sqref="E6"/>
    </sheetView>
  </sheetViews>
  <sheetFormatPr defaultColWidth="9.15625" defaultRowHeight="14.4"/>
  <cols>
    <col min="1" max="2" width="3.47265625" customWidth="1"/>
    <col min="4" max="4" width="60" customWidth="1"/>
    <col min="5" max="5" width="43.47265625" customWidth="1"/>
    <col min="9" max="14" width="9.15625" hidden="1" customWidth="1"/>
  </cols>
  <sheetData>
    <row r="1" spans="3:14" s="2" customFormat="1"/>
    <row r="2" spans="3:14" s="2" customFormat="1" ht="18.3">
      <c r="C2" s="21"/>
      <c r="D2" s="21" t="s">
        <v>68</v>
      </c>
    </row>
    <row r="3" spans="3:14" s="22" customFormat="1" ht="15" customHeight="1" thickBot="1"/>
    <row r="5" spans="3:14">
      <c r="C5" s="1" t="s">
        <v>47</v>
      </c>
      <c r="D5" s="1" t="s">
        <v>88</v>
      </c>
    </row>
    <row r="6" spans="3:14">
      <c r="C6" t="s">
        <v>48</v>
      </c>
      <c r="D6" t="s">
        <v>702</v>
      </c>
      <c r="E6" s="160" t="s">
        <v>823</v>
      </c>
    </row>
    <row r="7" spans="3:14">
      <c r="C7" t="s">
        <v>69</v>
      </c>
      <c r="D7" t="s">
        <v>703</v>
      </c>
      <c r="E7" s="160"/>
    </row>
    <row r="8" spans="3:14">
      <c r="C8" t="s">
        <v>49</v>
      </c>
      <c r="D8" t="s">
        <v>70</v>
      </c>
      <c r="E8" s="160" t="s">
        <v>824</v>
      </c>
    </row>
    <row r="9" spans="3:14">
      <c r="I9" s="2"/>
      <c r="J9" s="2"/>
      <c r="K9" s="2"/>
      <c r="L9" s="2"/>
      <c r="M9" s="2"/>
      <c r="N9" s="2"/>
    </row>
    <row r="10" spans="3:14">
      <c r="C10" s="1" t="s">
        <v>86</v>
      </c>
      <c r="D10" s="1" t="s">
        <v>87</v>
      </c>
      <c r="I10" s="2"/>
      <c r="J10" s="2"/>
      <c r="K10" s="2"/>
      <c r="L10" s="2"/>
      <c r="M10" s="2"/>
      <c r="N10" s="2"/>
    </row>
    <row r="11" spans="3:14">
      <c r="C11" s="1"/>
      <c r="I11" s="2"/>
      <c r="J11" s="2"/>
      <c r="K11" s="2"/>
      <c r="L11" s="2"/>
      <c r="M11" s="2"/>
      <c r="N11" s="2"/>
    </row>
    <row r="12" spans="3:14">
      <c r="C12" s="1" t="s">
        <v>81</v>
      </c>
      <c r="D12" s="257" t="s">
        <v>793</v>
      </c>
      <c r="E12" s="257"/>
    </row>
    <row r="13" spans="3:14" ht="46" customHeight="1">
      <c r="D13" s="256" t="s">
        <v>831</v>
      </c>
      <c r="E13" s="256"/>
    </row>
    <row r="14" spans="3:14">
      <c r="D14" s="54"/>
      <c r="E14" s="30"/>
    </row>
    <row r="15" spans="3:14">
      <c r="C15" s="1" t="s">
        <v>82</v>
      </c>
      <c r="D15" s="258" t="s">
        <v>125</v>
      </c>
      <c r="E15" s="258"/>
    </row>
    <row r="16" spans="3:14" ht="46" customHeight="1">
      <c r="D16" s="256" t="s">
        <v>832</v>
      </c>
      <c r="E16" s="256"/>
    </row>
    <row r="17" spans="3:5">
      <c r="D17" s="54"/>
      <c r="E17" s="30"/>
    </row>
    <row r="18" spans="3:5">
      <c r="C18" s="1" t="s">
        <v>83</v>
      </c>
      <c r="D18" s="258" t="s">
        <v>85</v>
      </c>
      <c r="E18" s="258"/>
    </row>
    <row r="19" spans="3:5" ht="46" customHeight="1">
      <c r="D19" s="256" t="s">
        <v>833</v>
      </c>
      <c r="E19" s="256"/>
    </row>
    <row r="20" spans="3:5">
      <c r="D20" s="54"/>
      <c r="E20" s="30"/>
    </row>
    <row r="21" spans="3:5">
      <c r="C21" s="1" t="s">
        <v>84</v>
      </c>
      <c r="D21" s="258" t="s">
        <v>708</v>
      </c>
      <c r="E21" s="258"/>
    </row>
    <row r="22" spans="3:5" ht="46" customHeight="1">
      <c r="D22" s="256" t="s">
        <v>834</v>
      </c>
      <c r="E22" s="256"/>
    </row>
    <row r="23" spans="3:5" ht="15" customHeight="1">
      <c r="D23" s="54"/>
      <c r="E23" s="30"/>
    </row>
    <row r="24" spans="3:5" ht="15" customHeight="1">
      <c r="C24" s="1" t="s">
        <v>707</v>
      </c>
      <c r="D24" s="258" t="s">
        <v>759</v>
      </c>
      <c r="E24" s="258"/>
    </row>
    <row r="25" spans="3:5" ht="13.5" customHeight="1">
      <c r="D25" s="256" t="s">
        <v>811</v>
      </c>
      <c r="E25" s="256"/>
    </row>
    <row r="26" spans="3:5" ht="13.5" customHeight="1">
      <c r="D26" s="256" t="s">
        <v>810</v>
      </c>
      <c r="E26" s="256"/>
    </row>
    <row r="27" spans="3:5" ht="13.5" customHeight="1">
      <c r="D27" s="256" t="s">
        <v>827</v>
      </c>
      <c r="E27" s="256"/>
    </row>
    <row r="28" spans="3:5" ht="13.5" customHeight="1">
      <c r="D28" s="256" t="s">
        <v>808</v>
      </c>
      <c r="E28" s="256"/>
    </row>
    <row r="29" spans="3:5" ht="13.5" customHeight="1">
      <c r="D29" s="256" t="s">
        <v>809</v>
      </c>
      <c r="E29" s="256"/>
    </row>
    <row r="30" spans="3:5" ht="13.5" customHeight="1">
      <c r="D30" s="256"/>
      <c r="E30" s="256"/>
    </row>
    <row r="31" spans="3:5" ht="15" customHeight="1">
      <c r="D31" s="54"/>
      <c r="E31" s="30"/>
    </row>
    <row r="32" spans="3:5" s="3" customFormat="1"/>
  </sheetData>
  <sheetProtection sheet="1" formatCells="0"/>
  <mergeCells count="15">
    <mergeCell ref="D30:E30"/>
    <mergeCell ref="D12:E12"/>
    <mergeCell ref="D13:E13"/>
    <mergeCell ref="D16:E16"/>
    <mergeCell ref="D19:E19"/>
    <mergeCell ref="D22:E22"/>
    <mergeCell ref="D24:E24"/>
    <mergeCell ref="D21:E21"/>
    <mergeCell ref="D18:E18"/>
    <mergeCell ref="D15:E15"/>
    <mergeCell ref="D25:E25"/>
    <mergeCell ref="D26:E26"/>
    <mergeCell ref="D27:E27"/>
    <mergeCell ref="D29:E29"/>
    <mergeCell ref="D28:E28"/>
  </mergeCells>
  <dataValidations disablePrompts="1" count="1">
    <dataValidation type="list" allowBlank="1" showInputMessage="1" showErrorMessage="1" sqref="E14 E17 E20 E23 E31:E32" xr:uid="{88507343-9DA2-46F0-97EF-15395E17E4A1}">
      <formula1>$I14:$L14</formula1>
    </dataValidation>
  </dataValidations>
  <pageMargins left="0.7" right="0.7" top="0.75" bottom="0.75" header="0.3" footer="0.3"/>
  <pageSetup scale="64" fitToHeight="2" orientation="portrait" horizontalDpi="200" verticalDpi="200" r:id="rId1"/>
  <rowBreaks count="1" manualBreakCount="1">
    <brk id="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E96D-940E-4952-9740-729597CA230A}">
  <dimension ref="A2:H78"/>
  <sheetViews>
    <sheetView zoomScale="75" zoomScaleNormal="75" workbookViewId="0">
      <selection activeCell="C2" sqref="C2"/>
    </sheetView>
  </sheetViews>
  <sheetFormatPr defaultColWidth="8.83984375" defaultRowHeight="14.4"/>
  <cols>
    <col min="1" max="2" width="4" style="2" customWidth="1"/>
    <col min="3" max="3" width="34.68359375" customWidth="1"/>
    <col min="4" max="9" width="13.68359375" customWidth="1"/>
  </cols>
  <sheetData>
    <row r="2" spans="2:4">
      <c r="C2" s="1" t="str">
        <f>"IGP Country Notes for "&amp;'IGP1 Structure'!E7&amp;" ,"&amp;'IGP1 Structure'!E8</f>
        <v>IGP Country Notes for Cambodia (KHM) ,2025</v>
      </c>
    </row>
    <row r="3" spans="2:4">
      <c r="C3" t="str">
        <f>"These Country Notes for this LoGICA Intergovernmental Profile (IGP) describe the structure and nature of local governance institutions for "&amp;'IGP1 Structure'!E204&amp;" for the year "&amp;'IGP1 Structure'!E8&amp;"."</f>
        <v>These Country Notes for this LoGICA Intergovernmental Profile (IGP) describe the structure and nature of local governance institutions for Cambodia for the year 2025.</v>
      </c>
    </row>
    <row r="4" spans="2:4">
      <c r="C4" t="str">
        <f>IF(COUNTIF('IGP3 Functions'!$F$9:$G$26,"…")&lt;10,"The IGP also assessed the de facto functional assignments for "&amp;'IGP1 Structure'!E204&amp;".","The IGP did not assess the de facto functional assignments for "&amp;'IGP1 Structure'!E204&amp;".")</f>
        <v>The IGP did not assess the de facto functional assignments for Cambodia.</v>
      </c>
    </row>
    <row r="5" spans="2:4">
      <c r="C5" t="str">
        <f>"This IGP was prepared by "&amp;'IGP Info'!E6&amp;"."</f>
        <v>This IGP was prepared by Kimchoeun Pak (2023).</v>
      </c>
    </row>
    <row r="6" spans="2:4">
      <c r="B6" s="2" t="str">
        <f>IF('IGP1 Structure'!D9="","XX","&gt;")</f>
        <v>&gt;</v>
      </c>
      <c r="C6" s="209" t="str">
        <f>IF(B6="&gt;","The total population of "&amp;'IGP1 Structure'!E204&amp;" is "&amp;FIXED('IGP1 Structure'!E9,0,FALSE)&amp;" residents.","The total population of "&amp;'IGP1 Structure'!E204&amp;" is not reported in the profile.")</f>
        <v>The total population of Cambodia is 17,577,760 residents.</v>
      </c>
    </row>
    <row r="7" spans="2:4">
      <c r="B7" s="2" t="str">
        <f>IF('IGP1 Structure'!L6&amp;'IGP1 Structure'!L7&amp;'IGP1 Structure'!L8&amp;'IGP1 Structure'!L9="","XX","&gt;")</f>
        <v>&gt;</v>
      </c>
      <c r="C7" t="str">
        <f>IF(B7="&gt;",'IGP1 Structure'!L6&amp;'IGP1 Structure'!L7&amp;'IGP1 Structure'!L8&amp;'IGP1 Structure'!L9,"")</f>
        <v xml:space="preserve">Estimate for 2025 made in 2021 (https://www.nis.gov.kh/nis/Census2019/Population%20Projection.pdf). Last census was in 2019. </v>
      </c>
    </row>
    <row r="9" spans="2:4">
      <c r="C9" s="1" t="s">
        <v>788</v>
      </c>
    </row>
    <row r="10" spans="2:4">
      <c r="C10" t="str">
        <f>"The main legal/policy context for decentralization, subnational governance and intergovernmental relations in "&amp;'IGP1 Structure'!E204&amp;" is provided by:"</f>
        <v>The main legal/policy context for decentralization, subnational governance and intergovernmental relations in Cambodia is provided by:</v>
      </c>
      <c r="D10" s="1"/>
    </row>
    <row r="11" spans="2:4">
      <c r="B11" s="2" t="str">
        <f>IF('IGP1 Structure'!D12="","XX","&gt;")</f>
        <v>&gt;</v>
      </c>
      <c r="C11" t="str">
        <f>IF(B11="&gt;",'IGP1 Structure'!D12&amp;" ("&amp;'IGP1 Structure'!F12&amp;")","")</f>
        <v>Law on Administrative Management of the Capital, Province, Municipality, District and Khan (Organic Law)  (2009)</v>
      </c>
    </row>
    <row r="12" spans="2:4">
      <c r="B12" s="2" t="str">
        <f>IF('IGP1 Structure'!D13="","XX","&gt;")</f>
        <v>&gt;</v>
      </c>
      <c r="C12" t="str">
        <f>IF(B12="&gt;",'IGP1 Structure'!D13&amp;" ("&amp;'IGP1 Structure'!F13&amp;")","")</f>
        <v>Law on Provincial and Municipal Budgets and Assets Management (1998)</v>
      </c>
    </row>
    <row r="13" spans="2:4">
      <c r="B13" s="2" t="str">
        <f>IF('IGP1 Structure'!D14="","XX","&gt;")</f>
        <v>&gt;</v>
      </c>
      <c r="C13" t="str">
        <f>IF(B13="&gt;",'IGP1 Structure'!D14&amp;" ("&amp;'IGP1 Structure'!F14&amp;")","")</f>
        <v>Commune and Sangkat Law (2001)</v>
      </c>
    </row>
    <row r="14" spans="2:4">
      <c r="B14" s="2" t="str">
        <f>IF('IGP1 Structure'!D15="","XX","&gt;")</f>
        <v>&gt;</v>
      </c>
      <c r="C14" t="str">
        <f>IF(B14="&gt;",'IGP1 Structure'!D15&amp;" ("&amp;'IGP1 Structure'!F15&amp;")","")</f>
        <v>Subnational Finance Law (2011)</v>
      </c>
    </row>
    <row r="15" spans="2:4">
      <c r="B15" s="2" t="str">
        <f>IF('IGP1 Structure'!L11&amp;'IGP1 Structure'!L12&amp;'IGP1 Structure'!L13&amp;'IGP1 Structure'!L14&amp;'IGP1 Structure'!L15="","XX","&gt;")</f>
        <v>&gt;</v>
      </c>
      <c r="C15" t="str">
        <f>IF(B15="&gt;",'IGP1 Structure'!L11&amp;'IGP1 Structure'!L12&amp;'IGP1 Structure'!L13&amp;'IGP1 Structure'!L14&amp;'IGP1 Structure'!L15,"")</f>
        <v>Also: National Program for Sub-National Democratic Development (2021)</v>
      </c>
    </row>
    <row r="17" spans="2:3">
      <c r="C17" t="s">
        <v>786</v>
      </c>
    </row>
    <row r="18" spans="2:3" ht="14.5" customHeight="1"/>
    <row r="19" spans="2:3">
      <c r="C19" s="1" t="s">
        <v>709</v>
      </c>
    </row>
    <row r="20" spans="2:3">
      <c r="C20" t="str">
        <f>"The Intergovernmental Profile considers "&amp;'IGP1 Structure'!Q26&amp;" different levels, tiers or types of subnational governance institutions, including:"</f>
        <v>The Intergovernmental Profile considers 3 different levels, tiers or types of subnational governance institutions, including:</v>
      </c>
    </row>
    <row r="21" spans="2:3">
      <c r="B21" s="2" t="str">
        <f>IF('IGP1 Structure'!Q22="YES","&gt;","XX")</f>
        <v>&gt;</v>
      </c>
      <c r="C21" t="str">
        <f>IF('IGP1 Structure'!Q22="YES",'IGP1 Structure'!S22&amp;", which are a "&amp;VLOOKUP('IGP1 Structure'!$R22,'IGP1 Structure'!$N$21:$P$26,3,FALSE)&amp;". "&amp;'IGP1 Structure'!L21,"")</f>
        <v>Provinces, which are a main level/tier/type of regional governance institutions. Numbers of jurisidictions for 2025: https://data.mef.gov.kh/datasets/pd_66a8603900604c000123e146</v>
      </c>
    </row>
    <row r="22" spans="2:3">
      <c r="B22" s="2" t="str">
        <f>IF('IGP1 Structure'!Q23="YES","&gt;","XX")</f>
        <v>&gt;</v>
      </c>
      <c r="C22" t="str">
        <f>IF('IGP1 Structure'!Q23="YES",'IGP1 Structure'!S23&amp;", which are a "&amp;VLOOKUP('IGP1 Structure'!$R23,'IGP1 Structure'!$N$21:$P$26,3,FALSE)&amp;". "&amp;'IGP1 Structure'!L22,"")</f>
        <v>Districts and Municipalities, which are a main level/tier/type of local governance institutions. Phnom Penh is a provincial-level autonomous municipality</v>
      </c>
    </row>
    <row r="23" spans="2:3">
      <c r="B23" s="2" t="str">
        <f>IF('IGP1 Structure'!Q24="YES","&gt;","XX")</f>
        <v>&gt;</v>
      </c>
      <c r="C23" t="str">
        <f>IF('IGP1 Structure'!Q24="YES",'IGP1 Structure'!S24&amp;", which are a "&amp;VLOOKUP('IGP1 Structure'!$R24,'IGP1 Structure'!$N$21:$P$26,3,FALSE)&amp;". "&amp;'IGP1 Structure'!L23,"")</f>
        <v>Communes and Sangkat, which are a level/tier/type of lower-level local governance institutions. Includes Districts (Srok), Municipalities (Khong), as well as Sections (Khan) within Phnom Penh</v>
      </c>
    </row>
    <row r="24" spans="2:3">
      <c r="B24" s="2" t="str">
        <f>IF('IGP1 Structure'!Q25="YES","&gt;","XX")</f>
        <v>XX</v>
      </c>
      <c r="C24" t="str">
        <f>IF('IGP1 Structure'!Q25="YES",'IGP1 Structure'!S25&amp;", which are a "&amp;VLOOKUP('IGP1 Structure'!$R25,'IGP1 Structure'!$N$21:$P$26,3,FALSE)&amp;". "&amp;'IGP1 Structure'!L24,"")</f>
        <v/>
      </c>
    </row>
    <row r="25" spans="2:3">
      <c r="B25" s="2" t="str">
        <f>IF('IGP1 Structure'!L21&amp;'IGP1 Structure'!L22&amp;'IGP1 Structure'!L23&amp;'IGP1 Structure'!L24&amp;'IGP1 Structure'!L25="","XX","&gt;")</f>
        <v>&gt;</v>
      </c>
      <c r="C25" t="str">
        <f>IF(B25="&gt;",'IGP1 Structure'!L21&amp;""&amp;'IGP1 Structure'!L22&amp;""&amp;'IGP1 Structure'!L23&amp;""&amp;'IGP1 Structure'!L24&amp;""&amp;'IGP1 Structure'!L25,"")</f>
        <v>Numbers of jurisidictions for 2025: https://data.mef.gov.kh/datasets/pd_66a8603900604c000123e146Phnom Penh is a provincial-level autonomous municipalityIncludes Districts (Srok), Municipalities (Khong), as well as Sections (Khan) within Phnom Penh</v>
      </c>
    </row>
    <row r="27" spans="2:3">
      <c r="C27" s="1" t="s">
        <v>772</v>
      </c>
    </row>
    <row r="28" spans="2:3">
      <c r="C28" t="s">
        <v>779</v>
      </c>
    </row>
    <row r="29" spans="2:3">
      <c r="B29" s="2" t="str">
        <f>B21</f>
        <v>&gt;</v>
      </c>
      <c r="C29" t="str">
        <f>IF(B29="&gt;","Based on the LoGICA typology, "&amp;'IGP1 Structure'!$E$22&amp;" are classified as "&amp;'IGP2 Governance'!$E$73,"")</f>
        <v>Based on the LoGICA typology, Provinces are classified as non-devolved subnational govenance institutions. (with elected council)</v>
      </c>
    </row>
    <row r="30" spans="2:3">
      <c r="B30" s="2" t="str">
        <f>B22</f>
        <v>&gt;</v>
      </c>
      <c r="C30" t="str">
        <f>IF(B30="&gt;","Based on the LoGICA typology, "&amp;'IGP1 Structure'!$E$23&amp;" are classified as "&amp;'IGP2 Governance'!$F$73,"")</f>
        <v>Based on the LoGICA typology, Districts and Municipalities are classified as non-devolved subnational govenance institutions. (with elected council)</v>
      </c>
    </row>
    <row r="31" spans="2:3">
      <c r="B31" s="2" t="str">
        <f>B23</f>
        <v>&gt;</v>
      </c>
      <c r="C31" t="str">
        <f>IF(B31="&gt;","Based on the LoGICA typology, "&amp;'IGP1 Structure'!$E$24&amp;" are classified as "&amp;'IGP2 Governance'!$G$73,"")</f>
        <v>Based on the LoGICA typology, Communes and Sangkat are classified as hybrid local governance institutions, with features of both devolution and deconcentration.</v>
      </c>
    </row>
    <row r="32" spans="2:3">
      <c r="B32" s="2" t="str">
        <f>B24</f>
        <v>XX</v>
      </c>
      <c r="C32" t="str">
        <f>IF(B32="&gt;","Based on the LoGICA typology, "&amp;'IGP1 Structure'!$E$25&amp;" are classified as "&amp;'IGP2 Governance'!$H$73,"")</f>
        <v/>
      </c>
    </row>
    <row r="34" spans="2:8">
      <c r="B34" s="2" t="str">
        <f>IF('IGP1 Structure'!$Q$22="YES","&gt;","XX")</f>
        <v>&gt;</v>
      </c>
      <c r="C34" s="1" t="str">
        <f>"Nature of Subnational Governance Institutions: "&amp;'IGP2 Governance'!E5</f>
        <v>Nature of Subnational Governance Institutions: Provinces</v>
      </c>
    </row>
    <row r="35" spans="2:8">
      <c r="B35" s="2" t="str">
        <f>IF('IGP1 Structure'!$Q$22="YES","&gt;","XX")</f>
        <v>&gt;</v>
      </c>
      <c r="C35" t="str">
        <f>IF($B35="&gt;",'IGP2 Governance'!$J$66&amp;'IGP2 Governance'!$J$71,"")</f>
        <v>Provinces do not meet the institutional/functional conditions of devolved subnational governments (although preconditions are met).Under the Law on Administrative Management of the Capital, Provinces, Municipalities, Districts, and Khans (the Organic Law), first-level administrative divisions—which include the 24 provinces and the capital city of Phnom Penh—function as autonomous sub-national public entities. In practice, however, they function as deconcentrated units of the central government.</v>
      </c>
    </row>
    <row r="36" spans="2:8">
      <c r="B36" s="2" t="str">
        <f>IF('IGP1 Structure'!$Q$22="YES","&gt;","XX")</f>
        <v>&gt;</v>
      </c>
      <c r="C36" t="str">
        <f>IF($B36="&gt;",'IGP2 Governance'!$J$67&amp;'IGP2 Governance'!$J$72,"")</f>
        <v>Provinces do not meet the political preconditions of devolved subnational governments.Governance at each level is defined by the Organic Law on Sub-National Administrations, which utilizes both Councils (the legislative/deliberative body) and Boards of Governors (the executive body).Under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The executive leadership of Cambodia's 24 provinces and the capital city is vested in their Board of Governors (known at the provincial level as the Khaet), which is appointed by the central government via the Ministry of Interior.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government.Higher-tier subnational entities, including the 24 provinces, the capital city (Phnom Penh), and smaller municipalities or districts have councils that are indirectly elected. Only the members of the directly elected Commune/Sangkat Councils have the right to vote in these council elections.Subnational governments operate in a system heavily dominated by the ruling Cambodian People's Party (CPP), which has established a de facto one-party state. Local governors and officials are appointed by or directly answer to the central executive, meaning actual political decision-making flows top-down.</v>
      </c>
    </row>
    <row r="37" spans="2:8">
      <c r="B37" s="2" t="str">
        <f>IF('IGP1 Structure'!$Q$22="YES","&gt;","XX")</f>
        <v>&gt;</v>
      </c>
      <c r="C37" t="str">
        <f>IF($B37="&gt;",'IGP2 Governance'!$J$68&amp;'IGP2 Governance'!$J$73,"")</f>
        <v>Provinces do not meet the administrative conditions of devolved subnational governments (although preconditions are met).</v>
      </c>
    </row>
    <row r="38" spans="2:8">
      <c r="B38" s="2" t="str">
        <f>IF('IGP1 Structure'!$Q$22="YES","&gt;","XX")</f>
        <v>&gt;</v>
      </c>
      <c r="C38" t="str">
        <f>IF($B38="&gt;",'IGP2 Governance'!$J$69&amp;'IGP2 Governance'!$J$74,"")</f>
        <v>Provinces do not meet the fiscal/budgetary preconditions of devolved subnational governments.Under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 Yes, provinces in Cambodia have their own sub-national budgets, though they operate under a highly centralized national fiscal system. Provincial administrations—along with the capital city of Phnom Penh—receive and manage their own designated funds, but their revenue-raising power is limited, and they largely depend on allocations, grants, and tax distributions from the central government.</v>
      </c>
    </row>
    <row r="39" spans="2:8">
      <c r="B39" s="2" t="str">
        <f>IF('IGP1 Structure'!$Q$22="YES","&gt;","XX")</f>
        <v>&gt;</v>
      </c>
      <c r="C39" t="str">
        <f>IF(B39="&gt;",$C$29,"")</f>
        <v>Based on the LoGICA typology, Provinces are classified as non-devolved subnational govenance institutions. (with elected council)</v>
      </c>
    </row>
    <row r="41" spans="2:8">
      <c r="B41" s="2" t="str">
        <f>IF('IGP1 Structure'!$Q$23="YES","&gt;","XX")</f>
        <v>&gt;</v>
      </c>
      <c r="C41" s="1" t="str">
        <f>"Nature of Subnational Governance Institutions: "&amp;'IGP2 Governance'!F5</f>
        <v>Nature of Subnational Governance Institutions: Districts and Municipalities</v>
      </c>
    </row>
    <row r="42" spans="2:8">
      <c r="B42" s="2" t="str">
        <f>IF('IGP1 Structure'!$Q$23="YES","&gt;","XX")</f>
        <v>&gt;</v>
      </c>
      <c r="C42" t="str">
        <f>IF($B42="&gt;",'IGP2 Governance'!$K$66&amp;'IGP2 Governance'!$K$71,"")</f>
        <v>Districts and Municipalities do not meet the institutional/functional conditions of devolved subnational governments (although preconditions are met).Under the Law on Administrative Management of the Capital, Provinces, Municipalities, Districts, and Khans (the Organic Law), second-level administrative divisions—which include districts and municipalities—function as autonomous sub-national public entities. In practice, however, they function as deconcentrated units of the central government.</v>
      </c>
    </row>
    <row r="43" spans="2:8">
      <c r="B43" s="2" t="str">
        <f>IF('IGP1 Structure'!$Q$23="YES","&gt;","XX")</f>
        <v>&gt;</v>
      </c>
      <c r="C43" t="str">
        <f>IF($B43="&gt;",'IGP2 Governance'!$K$67&amp;'IGP2 Governance'!$K$72,"")</f>
        <v>Districts and Municipalities do not meet the political preconditions of devolved subnational governments.Under the 2008 Organic Law, districts are recognized as legal corporate entities with their own indirectly-elected councils (voted in by commune councilors). In practice, however, districts (srok in rural areas or khan in urban centers) act as both deconcentrated arms of the central government and as emerging decentralized administrative entities. District offices (e.g., for health, education, and land management) are, through their respective provincial offices, funded and answerable directly to the central government in Phnom Penh, rather than part of an integrated district corporate entity.  Since 2012, districts have had a degree of discretion through their District/Municipal Fund allocations. On net, however, it is difficult to argue that district and municipalities have autonomous and authoritative decision-making power.</v>
      </c>
    </row>
    <row r="44" spans="2:8">
      <c r="B44" s="2" t="str">
        <f>IF('IGP1 Structure'!$Q$23="YES","&gt;","XX")</f>
        <v>&gt;</v>
      </c>
      <c r="C44" t="str">
        <f>IF($B44="&gt;",'IGP2 Governance'!$K$68&amp;'IGP2 Governance'!$K$73,"")</f>
        <v>Districts and Municipalities do not meet the administrative conditions of devolved subnational governments (although preconditions are met).</v>
      </c>
    </row>
    <row r="45" spans="2:8">
      <c r="B45" s="2" t="str">
        <f>IF('IGP1 Structure'!$Q$23="YES","&gt;","XX")</f>
        <v>&gt;</v>
      </c>
      <c r="C45" t="str">
        <f>IF($B45="&gt;",'IGP2 Governance'!$K$69&amp;'IGP2 Governance'!$K$74,"")</f>
        <v>Districts and Municipalities do not meet the fiscal/budgetary preconditions of devolved subnational governments.Yes, municipalities and districts in Cambodia technically operate as autonomous sub-national administrations and have their own distinct budgets. While they manage their own financial resources, their budgets operate within the broader national financial framework. In practice,  municipalities and districts receive funds and transfers through provincial budgets.</v>
      </c>
    </row>
    <row r="46" spans="2:8">
      <c r="B46" s="2" t="str">
        <f>IF('IGP1 Structure'!$Q$23="YES","&gt;","XX")</f>
        <v>&gt;</v>
      </c>
      <c r="C46" t="str">
        <f>IF(B46="&gt;",$C$30,"")</f>
        <v>Based on the LoGICA typology, Districts and Municipalities are classified as non-devolved subnational govenance institutions. (with elected council)</v>
      </c>
    </row>
    <row r="47" spans="2:8">
      <c r="D47" s="98"/>
      <c r="E47" s="98"/>
      <c r="F47" s="98"/>
      <c r="G47" s="98"/>
      <c r="H47" s="98"/>
    </row>
    <row r="48" spans="2:8">
      <c r="B48" s="2" t="str">
        <f>IF('IGP1 Structure'!$Q$24="YES","&gt;","XX")</f>
        <v>&gt;</v>
      </c>
      <c r="C48" s="1" t="str">
        <f>"Nature of Subnational Governance Institutions: "&amp;'IGP2 Governance'!G5</f>
        <v>Nature of Subnational Governance Institutions: Communes and Sangkat</v>
      </c>
      <c r="D48" s="98"/>
      <c r="E48" s="98"/>
      <c r="F48" s="98"/>
      <c r="G48" s="98"/>
      <c r="H48" s="98"/>
    </row>
    <row r="49" spans="2:8">
      <c r="B49" s="2" t="str">
        <f>IF('IGP1 Structure'!$Q$24="YES","&gt;","XX")</f>
        <v>&gt;</v>
      </c>
      <c r="C49" t="str">
        <f>IF($B49="&gt;",'IGP2 Governance'!$L$66&amp;'IGP2 Governance'!$L$71,"")</f>
        <v>Communes and Sangkat do not meet the institutional/functional conditions of devolved subnational governments (although preconditions are met).Under Article 2 of the Law on Commune/Sangkat Administrative Management, both Communes and Sangkats are legally recognized as independent legal entities. This grants them administrative and financial autonomy. In principle, they can independently own property, manage budgets, enter into contracts, and issue local bylaws to govern their territories.</v>
      </c>
      <c r="D49" s="98"/>
      <c r="E49" s="98"/>
      <c r="F49" s="98"/>
      <c r="G49" s="98"/>
      <c r="H49" s="98"/>
    </row>
    <row r="50" spans="2:8">
      <c r="B50" s="2" t="str">
        <f>IF('IGP1 Structure'!$Q$24="YES","&gt;","XX")</f>
        <v>&gt;</v>
      </c>
      <c r="C50" t="str">
        <f>IF($B50="&gt;",'IGP2 Governance'!$L$67&amp;'IGP2 Governance'!$L$72,"")</f>
        <v>Communes and Sangkat do not meet the political conditions of devolved subnational governments (although preconditions are met).Higher tiers of subnational administration (provinces and districts) have historically functioned as strictly or largely deconcentrated entities (extensions of the central ministries). In contrast, communes (khum in rural areas or sangkat in urban zones) are primarily decentralized entities rather than deconcentrated ones. They have their own legal status, corporate powers to manage local development, and limited autonomous authority to raise revenue and adopt annual budgets. As directly elected local bodies, communes have greater de facto decision-making autonomy compared to provincial and district institutions.</v>
      </c>
      <c r="D50" s="98"/>
      <c r="E50" s="98"/>
      <c r="F50" s="98"/>
      <c r="G50" s="98"/>
      <c r="H50" s="98"/>
    </row>
    <row r="51" spans="2:8">
      <c r="B51" s="2" t="str">
        <f>IF('IGP1 Structure'!$Q$24="YES","&gt;","XX")</f>
        <v>&gt;</v>
      </c>
      <c r="C51" t="str">
        <f>IF($B51="&gt;",'IGP2 Governance'!$L$68&amp;'IGP2 Governance'!$L$73,"")</f>
        <v xml:space="preserve">Communes and Sangkat do not meet the administrative conditions of devolved subnational governments (although preconditions are met).Every commune council is assigned a permanent clerk who is appointed by the Ministry of Interior. Every commune council is assigned a permanent clerk who is appointed by the Ministry of Interior. </v>
      </c>
      <c r="D51" s="98"/>
      <c r="E51" s="98"/>
      <c r="F51" s="98"/>
      <c r="G51" s="98"/>
      <c r="H51" s="98"/>
    </row>
    <row r="52" spans="2:8">
      <c r="B52" s="2" t="str">
        <f>IF('IGP1 Structure'!$Q$24="YES","&gt;","XX")</f>
        <v>&gt;</v>
      </c>
      <c r="C52" t="str">
        <f>IF($B52="&gt;",'IGP2 Governance'!$L$69&amp;'IGP2 Governance'!$L$74,"")</f>
        <v>Communes and Sangkat do not meet the fiscal/budgetary conditions of devolved subnational governments (although preconditions are met).Yes, communes (or sangkats in urban areas) in Cambodia are independent legal entities and manage their own specific budgets.</v>
      </c>
      <c r="D52" s="98"/>
      <c r="E52" s="98"/>
      <c r="F52" s="98"/>
      <c r="G52" s="98"/>
      <c r="H52" s="98"/>
    </row>
    <row r="53" spans="2:8">
      <c r="B53" s="2" t="str">
        <f>IF('IGP1 Structure'!$Q$24="YES","&gt;","XX")</f>
        <v>&gt;</v>
      </c>
      <c r="C53" t="str">
        <f>IF(B53="&gt;",$C$31,"")</f>
        <v>Based on the LoGICA typology, Communes and Sangkat are classified as hybrid local governance institutions, with features of both devolution and deconcentration.</v>
      </c>
    </row>
    <row r="55" spans="2:8">
      <c r="B55" s="2" t="str">
        <f>IF('IGP1 Structure'!$Q$25="YES","&gt;","XX")</f>
        <v>XX</v>
      </c>
      <c r="C55" s="1" t="str">
        <f>"Nature of Subnational Governance Institutions: "&amp;'IGP2 Governance'!H5</f>
        <v>Nature of Subnational Governance Institutions: 0</v>
      </c>
    </row>
    <row r="56" spans="2:8">
      <c r="B56" s="2" t="str">
        <f>IF('IGP1 Structure'!$Q$25="YES","&gt;","XX")</f>
        <v>XX</v>
      </c>
      <c r="C56" t="str">
        <f>IF($B56="&gt;",'IGP2 Governance'!$M$66&amp;'IGP2 Governance'!$M$71,"")</f>
        <v/>
      </c>
    </row>
    <row r="57" spans="2:8">
      <c r="B57" s="2" t="str">
        <f>IF('IGP1 Structure'!$Q$25="YES","&gt;","XX")</f>
        <v>XX</v>
      </c>
      <c r="C57" t="str">
        <f>IF($B57="&gt;",'IGP2 Governance'!$M$67&amp;'IGP2 Governance'!$M$72,"")</f>
        <v/>
      </c>
    </row>
    <row r="58" spans="2:8">
      <c r="B58" s="2" t="str">
        <f>IF('IGP1 Structure'!$Q$25="YES","&gt;","XX")</f>
        <v>XX</v>
      </c>
      <c r="C58" t="str">
        <f>IF($B58="&gt;",'IGP2 Governance'!$M$68&amp;'IGP2 Governance'!$M$73,"")</f>
        <v/>
      </c>
    </row>
    <row r="59" spans="2:8">
      <c r="B59" s="2" t="str">
        <f>IF('IGP1 Structure'!$Q$25="YES","&gt;","XX")</f>
        <v>XX</v>
      </c>
      <c r="C59" t="str">
        <f>IF($B59="&gt;",'IGP2 Governance'!$M$69&amp;'IGP2 Governance'!$M$74,"")</f>
        <v/>
      </c>
    </row>
    <row r="60" spans="2:8">
      <c r="B60" s="2" t="str">
        <f>IF('IGP1 Structure'!$Q$25="YES","&gt;","XX")</f>
        <v>XX</v>
      </c>
      <c r="C60" t="str">
        <f>IF(B60="&gt;",$C$32,"")</f>
        <v/>
      </c>
    </row>
    <row r="62" spans="2:8">
      <c r="C62" s="1" t="s">
        <v>750</v>
      </c>
    </row>
    <row r="63" spans="2:8">
      <c r="C63" t="str">
        <f>C4</f>
        <v>The IGP did not assess the de facto functional assignments for Cambodia.</v>
      </c>
    </row>
    <row r="64" spans="2:8">
      <c r="B64" s="2" t="str">
        <f>IF(COUNTIF('IGP3 Functions'!$F$9:$G$26,"…")&lt;10,"&gt;","XX")</f>
        <v>XX</v>
      </c>
      <c r="C64" t="str">
        <f>IF(B64="XX","",IF(COUNTIF('IGP3 Functions'!$F$9:$G$26,"…")=0,"A complete IGP functional assessment was performed based on 12 localized functions, resulting in the assignment of 20 points to different governance levels or institutions.","An incomplete IGP functional assessment was performed. A complete assessment would be based on 12 localized functions, resulting in the assignment of 20 points to different governance levels or institutions."))</f>
        <v/>
      </c>
    </row>
    <row r="65" spans="1:3">
      <c r="B65" s="2" t="str">
        <f>IF(COUNTIF('IGP3 Functions'!$F$9:$G$26,"…")&lt;10,IF(COUNTIF('IGP3 Functions'!$F$9:$G$26,"…")&gt;0,"&gt;","XX"),"XX")</f>
        <v>XX</v>
      </c>
      <c r="C65" t="str">
        <f>IF(B65="XX","",IF(COUNTIF('IGP3 Functions'!$F$9:$G$26,"…")&gt;0,"The current IGP functional assessment assigned "&amp;(20-COUNTIF('IGP3 Functions'!$F$9:$G$26,"…"))&amp;" points to different governance levels or institutions (out a maximum of 20 points for a complete functional assessment)."))</f>
        <v/>
      </c>
    </row>
    <row r="66" spans="1:3">
      <c r="B66" s="2" t="str">
        <f>B64</f>
        <v>XX</v>
      </c>
      <c r="C66" t="str">
        <f>IF(B66="&gt;","The functional scores were assigned as follows: "&amp;'IGP Extract'!E30&amp;" ("&amp;'IGP Extract'!R30&amp;" points); "&amp;'IGP Extract'!E31&amp;" ("&amp;'IGP Extract'!R31&amp;" points); "&amp;'IGP Extract'!E32&amp;" ("&amp;'IGP Extract'!R32&amp;" points); "&amp;'IGP Extract'!E33&amp;" ("&amp;'IGP Extract'!R33&amp;" points); "&amp;'IGP Extract'!E34&amp;" ("&amp;'IGP Extract'!R34&amp;" points), out of a total of "&amp;'IGP Extract'!R40&amp;" assigned points.","")</f>
        <v/>
      </c>
    </row>
    <row r="67" spans="1:3">
      <c r="B67" s="2" t="str">
        <f>B64</f>
        <v>XX</v>
      </c>
      <c r="C67" t="str">
        <f>IF(B67="XX","",'IGP3 Functions'!K9&amp;'IGP3 Functions'!K10&amp;'IGP3 Functions'!K12&amp;'IGP3 Functions'!K13&amp;'IGP3 Functions'!K15&amp;'IGP3 Functions'!K17&amp;'IGP3 Functions'!K18&amp;'IGP3 Functions'!K19&amp;'IGP3 Functions'!K20&amp;'IGP3 Functions'!K22&amp;'IGP3 Functions'!K24&amp;'IGP3 Functions'!K26)</f>
        <v/>
      </c>
    </row>
    <row r="69" spans="1:3">
      <c r="B69" s="2" t="str">
        <f>B67</f>
        <v>XX</v>
      </c>
      <c r="C69" t="s">
        <v>787</v>
      </c>
    </row>
    <row r="71" spans="1:3">
      <c r="C71" s="1" t="s">
        <v>789</v>
      </c>
    </row>
    <row r="72" spans="1:3">
      <c r="B72" s="2" t="str">
        <f>IF('IGP Info'!D25="","XX","&gt;")</f>
        <v>&gt;</v>
      </c>
      <c r="C72" t="str">
        <f>IF(B72="&gt;",'IGP Info'!D25,"")</f>
        <v>OECD/UCLG (2022) SNG-WOFI Country Profile: Cambodia</v>
      </c>
    </row>
    <row r="73" spans="1:3">
      <c r="B73" s="2" t="str">
        <f>IF('IGP Info'!D26="","XX","&gt;")</f>
        <v>&gt;</v>
      </c>
      <c r="C73" t="str">
        <f>IF(B73="&gt;",'IGP Info'!D26,"")</f>
        <v>UN Women (2022) Local Government  Country Profile: Cambodia</v>
      </c>
    </row>
    <row r="74" spans="1:3">
      <c r="B74" s="2" t="str">
        <f>IF('IGP Info'!D27="","XX","&gt;")</f>
        <v>&gt;</v>
      </c>
      <c r="C74" t="str">
        <f>IF(B74="&gt;",'IGP Info'!D27,"")</f>
        <v>Cambodia Intergovernmental Fiscal Architecture Study, World Bank, 2021.</v>
      </c>
    </row>
    <row r="75" spans="1:3">
      <c r="B75" s="2" t="e">
        <f>IF('IGP Info'!#REF!="","XX","&gt;")</f>
        <v>#REF!</v>
      </c>
      <c r="C75" t="e">
        <f>IF(B75="&gt;",'IGP Info'!#REF!,"")</f>
        <v>#REF!</v>
      </c>
    </row>
    <row r="76" spans="1:3">
      <c r="B76" s="2" t="str">
        <f>IF('IGP Info'!D29="","XX","&gt;")</f>
        <v>&gt;</v>
      </c>
      <c r="C76" t="str">
        <f>IF(B76="&gt;",'IGP Info'!D29,"")</f>
        <v>Snapshot of Sustainable Development Goals at the Subnational Administration Level in Cambodia. Asian Development Bank, July 2024</v>
      </c>
    </row>
    <row r="77" spans="1:3">
      <c r="B77" s="2" t="str">
        <f>IF('IGP Info'!D28="","XX","&gt;")</f>
        <v>&gt;</v>
      </c>
      <c r="C77" t="str">
        <f>IF(B77="&gt;",'IGP Info'!D28,"")</f>
        <v xml:space="preserve">Voluntary Subnational Review Cambodia, National League of Local Councils (NLC), May 2023
</v>
      </c>
    </row>
    <row r="78" spans="1:3" s="3" customFormat="1">
      <c r="A78" s="23"/>
      <c r="B78" s="23"/>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134D-251F-4D2D-86F7-26FD3C43DC20}">
  <dimension ref="A1:U183"/>
  <sheetViews>
    <sheetView zoomScale="75" zoomScaleNormal="75" workbookViewId="0"/>
  </sheetViews>
  <sheetFormatPr defaultColWidth="8.83984375" defaultRowHeight="11.7"/>
  <cols>
    <col min="1" max="2" width="1.3125" style="58" customWidth="1"/>
    <col min="3" max="3" width="5.3125" style="72" customWidth="1"/>
    <col min="4" max="4" width="15.68359375" style="58" customWidth="1"/>
    <col min="5" max="5" width="29.15625" style="67" customWidth="1"/>
    <col min="6" max="6" width="10.3125" style="81" customWidth="1"/>
    <col min="7" max="7" width="10.3125" style="74" customWidth="1"/>
    <col min="8" max="8" width="10.3125" style="58" customWidth="1"/>
    <col min="9" max="12" width="10.3125" style="72" customWidth="1"/>
    <col min="13" max="13" width="10.3125" style="58" customWidth="1"/>
    <col min="14" max="17" width="10.3125" style="67" customWidth="1"/>
    <col min="18" max="19" width="8.83984375" style="58"/>
    <col min="20" max="21" width="8.83984375" style="58" hidden="1" customWidth="1"/>
    <col min="22" max="16384" width="8.83984375" style="58"/>
  </cols>
  <sheetData>
    <row r="1" spans="1:20">
      <c r="A1" s="57"/>
      <c r="B1" s="57"/>
      <c r="C1" s="70"/>
      <c r="D1" s="57"/>
      <c r="E1" s="64"/>
      <c r="F1" s="75"/>
      <c r="G1" s="76"/>
      <c r="H1" s="57"/>
      <c r="I1" s="70"/>
      <c r="J1" s="70"/>
      <c r="K1" s="70"/>
      <c r="L1" s="70"/>
      <c r="M1" s="57"/>
      <c r="N1" s="64"/>
      <c r="O1" s="64"/>
      <c r="P1" s="64"/>
      <c r="Q1" s="64"/>
    </row>
    <row r="2" spans="1:20">
      <c r="A2" s="57"/>
      <c r="B2" s="57"/>
      <c r="C2" s="261" t="str">
        <f>"Table. Structure and nature of subnational governance institutions: "&amp;'IGP1 Structure'!E7</f>
        <v>Table. Structure and nature of subnational governance institutions: Cambodia (KHM)</v>
      </c>
      <c r="D2" s="261"/>
      <c r="E2" s="261"/>
      <c r="F2" s="261"/>
      <c r="G2" s="261"/>
      <c r="H2" s="261"/>
      <c r="I2" s="261"/>
      <c r="J2" s="261"/>
      <c r="K2" s="261"/>
      <c r="L2" s="261"/>
      <c r="M2" s="261"/>
      <c r="N2" s="261"/>
      <c r="O2" s="261"/>
      <c r="P2" s="261"/>
      <c r="Q2" s="261"/>
    </row>
    <row r="3" spans="1:20" ht="5.5" customHeight="1">
      <c r="A3" s="57"/>
      <c r="B3" s="57"/>
      <c r="C3" s="71"/>
      <c r="D3" s="59"/>
      <c r="E3" s="65"/>
      <c r="F3" s="77"/>
      <c r="G3" s="78"/>
      <c r="H3" s="59"/>
      <c r="I3" s="71"/>
      <c r="J3" s="71"/>
      <c r="K3" s="71"/>
      <c r="L3" s="71"/>
      <c r="M3" s="59"/>
      <c r="N3" s="65"/>
      <c r="O3" s="65"/>
      <c r="P3" s="65"/>
      <c r="Q3" s="65"/>
    </row>
    <row r="4" spans="1:20">
      <c r="A4" s="57"/>
      <c r="B4" s="57"/>
      <c r="C4" s="70"/>
      <c r="D4" s="60"/>
      <c r="E4" s="259" t="s">
        <v>778</v>
      </c>
      <c r="F4" s="259"/>
      <c r="G4" s="259"/>
      <c r="H4" s="57"/>
      <c r="I4" s="259" t="s">
        <v>130</v>
      </c>
      <c r="J4" s="259"/>
      <c r="K4" s="259"/>
      <c r="L4" s="259"/>
      <c r="M4" s="57"/>
      <c r="N4" s="64"/>
      <c r="O4" s="57"/>
      <c r="P4" s="57"/>
      <c r="Q4" s="57"/>
    </row>
    <row r="5" spans="1:20">
      <c r="A5" s="57"/>
      <c r="B5" s="57"/>
      <c r="C5" s="69" t="s">
        <v>135</v>
      </c>
      <c r="D5" s="61" t="s">
        <v>136</v>
      </c>
      <c r="E5" s="66" t="s">
        <v>188</v>
      </c>
      <c r="F5" s="79" t="s">
        <v>186</v>
      </c>
      <c r="G5" s="79" t="s">
        <v>187</v>
      </c>
      <c r="H5" s="61"/>
      <c r="I5" s="69" t="s">
        <v>126</v>
      </c>
      <c r="J5" s="69" t="s">
        <v>127</v>
      </c>
      <c r="K5" s="69" t="s">
        <v>128</v>
      </c>
      <c r="L5" s="69" t="s">
        <v>129</v>
      </c>
      <c r="M5" s="61"/>
      <c r="N5" s="66" t="s">
        <v>190</v>
      </c>
      <c r="O5" s="61"/>
      <c r="P5" s="61"/>
      <c r="Q5" s="61"/>
    </row>
    <row r="6" spans="1:20">
      <c r="A6" s="57"/>
      <c r="B6" s="57"/>
      <c r="C6" s="70"/>
      <c r="D6" s="57"/>
      <c r="E6" s="64"/>
      <c r="F6" s="127"/>
      <c r="G6" s="127"/>
      <c r="H6" s="57"/>
      <c r="I6" s="70"/>
      <c r="J6" s="70"/>
      <c r="K6" s="70"/>
      <c r="L6" s="70"/>
      <c r="M6" s="57"/>
      <c r="N6" s="64"/>
      <c r="O6" s="64"/>
      <c r="P6" s="64"/>
      <c r="Q6" s="64"/>
      <c r="T6" s="129"/>
    </row>
    <row r="7" spans="1:20">
      <c r="D7" s="62" t="s">
        <v>698</v>
      </c>
      <c r="F7" s="128"/>
      <c r="G7" s="128"/>
      <c r="T7" s="130"/>
    </row>
    <row r="8" spans="1:20">
      <c r="C8" s="72" t="str">
        <f>_xlfn.IFNA(VLOOKUP('IGP1 Structure'!$E$7,'IGP1 Structure'!$D$30:$F$203,3,FALSE),"-")</f>
        <v>KHM</v>
      </c>
      <c r="D8" s="67" t="str">
        <f>_xlfn.IFNA(VLOOKUP('IGP1 Structure'!$E$7,'IGP1 Structure'!$D$30:$F$203,2,FALSE),"-")</f>
        <v>Cambodia</v>
      </c>
      <c r="E8" s="67" t="str">
        <f>_xlfn.IFNA(VLOOKUP($T8,'IGP1 Structure'!$R$22:$U$25,2,FALSE),"")</f>
        <v>Provinces</v>
      </c>
      <c r="F8" s="128">
        <f>_xlfn.IFNA(VLOOKUP($T8,'IGP1 Structure'!$R$22:$U$25,3,FALSE),"")</f>
        <v>25</v>
      </c>
      <c r="G8" s="128">
        <f>_xlfn.IFNA(VLOOKUP($T8,'IGP1 Structure'!$R$22:$U$25,4,FALSE),"")</f>
        <v>703110.4</v>
      </c>
      <c r="I8" s="72">
        <f>IFERROR(HLOOKUP($E8,'IGP2 Governance'!$E$53:$H$70,14,FALSE),"")</f>
        <v>1</v>
      </c>
      <c r="J8" s="72">
        <f>IFERROR(HLOOKUP($E8,'IGP2 Governance'!$E$53:$H$70,15,FALSE),"")</f>
        <v>0</v>
      </c>
      <c r="K8" s="72">
        <f>IFERROR(HLOOKUP($E8,'IGP2 Governance'!$E$53:$H$70,16,FALSE),"")</f>
        <v>1</v>
      </c>
      <c r="L8" s="72">
        <f>IFERROR(HLOOKUP($E8,'IGP2 Governance'!$E$53:$H$70,17,FALSE),"")</f>
        <v>0</v>
      </c>
      <c r="N8" s="67" t="str">
        <f>IFERROR(HLOOKUP($E8,'IGP2 Governance'!$E$53:$H$71,19,FALSE),"")</f>
        <v>Non-devolved institution (with elected council)</v>
      </c>
      <c r="T8" s="131" t="s">
        <v>710</v>
      </c>
    </row>
    <row r="9" spans="1:20">
      <c r="F9" s="128"/>
      <c r="G9" s="128"/>
      <c r="T9" s="132"/>
    </row>
    <row r="10" spans="1:20">
      <c r="D10" s="62" t="s">
        <v>699</v>
      </c>
      <c r="F10" s="128"/>
      <c r="G10" s="128"/>
      <c r="T10" s="132"/>
    </row>
    <row r="11" spans="1:20">
      <c r="C11" s="72" t="str">
        <f>C8</f>
        <v>KHM</v>
      </c>
      <c r="D11" s="58" t="str">
        <f>D8</f>
        <v>Cambodia</v>
      </c>
      <c r="E11" s="67" t="str">
        <f>_xlfn.IFNA(VLOOKUP($T11,'IGP1 Structure'!$R$22:$U$25,2,FALSE),"")</f>
        <v>Districts and Municipalities</v>
      </c>
      <c r="F11" s="128">
        <f>_xlfn.IFNA(VLOOKUP($T11,'IGP1 Structure'!$R$22:$U$25,3,FALSE),"")</f>
        <v>210</v>
      </c>
      <c r="G11" s="128">
        <f>_xlfn.IFNA(VLOOKUP($T11,'IGP1 Structure'!$R$22:$U$25,4,FALSE),"")</f>
        <v>83703.619047619053</v>
      </c>
      <c r="I11" s="72">
        <f>IFERROR(HLOOKUP($E11,'IGP2 Governance'!$E$53:$H$70,14,FALSE),"")</f>
        <v>1</v>
      </c>
      <c r="J11" s="72">
        <f>IFERROR(HLOOKUP($E11,'IGP2 Governance'!$E$53:$H$70,15,FALSE),"")</f>
        <v>0</v>
      </c>
      <c r="K11" s="72">
        <f>IFERROR(HLOOKUP($E11,'IGP2 Governance'!$E$53:$H$70,16,FALSE),"")</f>
        <v>1</v>
      </c>
      <c r="L11" s="72">
        <f>IFERROR(HLOOKUP($E11,'IGP2 Governance'!$E$53:$H$70,17,FALSE),"")</f>
        <v>0</v>
      </c>
      <c r="N11" s="67" t="str">
        <f>IFERROR(HLOOKUP($E11,'IGP2 Governance'!$E$53:$H$71,19,FALSE),"")</f>
        <v>Non-devolved institution (with elected council)</v>
      </c>
      <c r="T11" s="131" t="s">
        <v>711</v>
      </c>
    </row>
    <row r="12" spans="1:20">
      <c r="F12" s="128"/>
      <c r="G12" s="128"/>
      <c r="T12" s="132"/>
    </row>
    <row r="13" spans="1:20">
      <c r="D13" s="62" t="s">
        <v>700</v>
      </c>
      <c r="F13" s="128"/>
      <c r="G13" s="128"/>
      <c r="T13" s="132"/>
    </row>
    <row r="14" spans="1:20">
      <c r="C14" s="72" t="str">
        <f>C11</f>
        <v>KHM</v>
      </c>
      <c r="D14" s="58" t="str">
        <f>D11</f>
        <v>Cambodia</v>
      </c>
      <c r="E14" s="67" t="str">
        <f>_xlfn.IFNA(VLOOKUP($T14,'IGP1 Structure'!$R$22:$U$25,2,FALSE),"")</f>
        <v>Communes and Sangkat</v>
      </c>
      <c r="F14" s="128">
        <f>_xlfn.IFNA(VLOOKUP($T14,'IGP1 Structure'!$R$22:$U$25,3,FALSE),"")</f>
        <v>1661</v>
      </c>
      <c r="G14" s="128">
        <f>_xlfn.IFNA(VLOOKUP($T14,'IGP1 Structure'!$R$22:$U$25,4,FALSE),"")</f>
        <v>10582.636965683323</v>
      </c>
      <c r="I14" s="72">
        <f>IFERROR(HLOOKUP($E14,'IGP2 Governance'!$E$53:$H$70,14,FALSE),"")</f>
        <v>1</v>
      </c>
      <c r="J14" s="72">
        <f>IFERROR(HLOOKUP($E14,'IGP2 Governance'!$E$53:$H$70,15,FALSE),"")</f>
        <v>1</v>
      </c>
      <c r="K14" s="72">
        <f>IFERROR(HLOOKUP($E14,'IGP2 Governance'!$E$53:$H$70,16,FALSE),"")</f>
        <v>1</v>
      </c>
      <c r="L14" s="72">
        <f>IFERROR(HLOOKUP($E14,'IGP2 Governance'!$E$53:$H$70,17,FALSE),"")</f>
        <v>1</v>
      </c>
      <c r="N14" s="67" t="str">
        <f>IFERROR(HLOOKUP($E14,'IGP2 Governance'!$E$53:$H$71,19,FALSE),"")</f>
        <v>Hybrid institution</v>
      </c>
      <c r="T14" s="131" t="s">
        <v>712</v>
      </c>
    </row>
    <row r="15" spans="1:20">
      <c r="F15" s="128"/>
      <c r="G15" s="128"/>
      <c r="N15" s="58"/>
      <c r="O15" s="58"/>
      <c r="P15" s="58"/>
      <c r="Q15" s="58"/>
      <c r="T15" s="132"/>
    </row>
    <row r="16" spans="1:20">
      <c r="D16" s="62" t="s">
        <v>701</v>
      </c>
      <c r="F16" s="128"/>
      <c r="G16" s="128"/>
      <c r="N16" s="58"/>
      <c r="O16" s="58"/>
      <c r="P16" s="58"/>
      <c r="Q16" s="58"/>
      <c r="T16" s="132"/>
    </row>
    <row r="17" spans="3:21">
      <c r="C17" s="72" t="str">
        <f>C14</f>
        <v>KHM</v>
      </c>
      <c r="D17" s="58" t="str">
        <f>D14</f>
        <v>Cambodia</v>
      </c>
      <c r="E17" s="67" t="str">
        <f>_xlfn.IFNA(VLOOKUP($T17,'IGP1 Structure'!$R$22:$U$25,2,FALSE),"")</f>
        <v/>
      </c>
      <c r="F17" s="128" t="str">
        <f>_xlfn.IFNA(VLOOKUP($T17,'IGP1 Structure'!$R$22:$U$25,3,FALSE),"")</f>
        <v/>
      </c>
      <c r="G17" s="128" t="str">
        <f>_xlfn.IFNA(VLOOKUP($T17,'IGP1 Structure'!$R$22:$U$25,4,FALSE),"")</f>
        <v/>
      </c>
      <c r="I17" s="72" t="str">
        <f>IFERROR(HLOOKUP($E17,'IGP2 Governance'!$E$53:$H$70,14,FALSE),"")</f>
        <v/>
      </c>
      <c r="J17" s="72" t="str">
        <f>IFERROR(HLOOKUP($E17,'IGP2 Governance'!$E$53:$H$70,15,FALSE),"")</f>
        <v/>
      </c>
      <c r="K17" s="72" t="str">
        <f>IFERROR(HLOOKUP($E17,'IGP2 Governance'!$E$53:$H$70,16,FALSE),"")</f>
        <v/>
      </c>
      <c r="L17" s="72" t="str">
        <f>IFERROR(HLOOKUP($E17,'IGP2 Governance'!$E$53:$H$70,17,FALSE),"")</f>
        <v/>
      </c>
      <c r="N17" s="67" t="str">
        <f>IFERROR(HLOOKUP($E17,'IGP2 Governance'!$E$53:$H$71,19,FALSE),"")</f>
        <v/>
      </c>
      <c r="T17" s="131" t="s">
        <v>713</v>
      </c>
    </row>
    <row r="18" spans="3:21">
      <c r="C18" s="73"/>
      <c r="D18" s="63"/>
      <c r="E18" s="68"/>
      <c r="F18" s="80"/>
      <c r="G18" s="80"/>
      <c r="H18" s="63"/>
      <c r="I18" s="73"/>
      <c r="J18" s="73"/>
      <c r="K18" s="73"/>
      <c r="L18" s="73"/>
      <c r="M18" s="63"/>
      <c r="N18" s="68"/>
      <c r="O18" s="68"/>
      <c r="P18" s="68"/>
      <c r="Q18" s="68"/>
      <c r="T18" s="133"/>
    </row>
    <row r="19" spans="3:21">
      <c r="F19" s="74"/>
    </row>
    <row r="20" spans="3:21">
      <c r="C20" s="58"/>
      <c r="E20" s="68"/>
      <c r="F20" s="80"/>
      <c r="G20" s="80"/>
      <c r="H20" s="63"/>
      <c r="I20" s="73"/>
      <c r="J20" s="73"/>
      <c r="K20" s="73"/>
      <c r="L20" s="73"/>
      <c r="M20" s="63"/>
      <c r="N20" s="68"/>
      <c r="O20" s="68"/>
      <c r="P20" s="68"/>
      <c r="Q20" s="68"/>
    </row>
    <row r="21" spans="3:21">
      <c r="C21" s="58"/>
      <c r="E21" s="67" t="str">
        <f>IF('IGP1 Structure'!$Q22="YES",'IGP1 Structure'!S22,"")</f>
        <v>Provinces</v>
      </c>
      <c r="F21" s="128">
        <f>IF('IGP1 Structure'!$Q22="YES",'IGP1 Structure'!T22,"")</f>
        <v>25</v>
      </c>
      <c r="G21" s="128">
        <f>IF('IGP1 Structure'!$Q22="YES",'IGP1 Structure'!U22,"")</f>
        <v>703110.4</v>
      </c>
      <c r="H21" s="67"/>
      <c r="I21" s="72">
        <f>IFERROR(HLOOKUP($E21,'IGP2 Governance'!$E$53:$H$70,14,FALSE),"")</f>
        <v>1</v>
      </c>
      <c r="J21" s="72">
        <f>IFERROR(HLOOKUP($E21,'IGP2 Governance'!$E$53:$H$70,15,FALSE),"")</f>
        <v>0</v>
      </c>
      <c r="K21" s="72">
        <f>IFERROR(HLOOKUP($E21,'IGP2 Governance'!$E$53:$H$70,16,FALSE),"")</f>
        <v>1</v>
      </c>
      <c r="L21" s="72">
        <f>IFERROR(HLOOKUP($E21,'IGP2 Governance'!$E$53:$H$70,17,FALSE),"")</f>
        <v>0</v>
      </c>
      <c r="N21" s="67" t="str">
        <f>IFERROR(HLOOKUP($E21,'IGP2 Governance'!$E$53:$H$71,19,FALSE),"")</f>
        <v>Non-devolved institution (with elected council)</v>
      </c>
      <c r="T21" s="223"/>
    </row>
    <row r="22" spans="3:21">
      <c r="E22" s="67" t="str">
        <f>IF('IGP1 Structure'!$Q23="YES",'IGP1 Structure'!S23,"")</f>
        <v>Districts and Municipalities</v>
      </c>
      <c r="F22" s="128">
        <f>IF('IGP1 Structure'!$Q23="YES",'IGP1 Structure'!T23,"")</f>
        <v>210</v>
      </c>
      <c r="G22" s="128">
        <f>IF('IGP1 Structure'!$Q23="YES",'IGP1 Structure'!U23,"")</f>
        <v>83703.619047619053</v>
      </c>
      <c r="H22" s="67"/>
      <c r="I22" s="72">
        <f>IFERROR(HLOOKUP($E22,'IGP2 Governance'!$E$53:$H$70,14,FALSE),"")</f>
        <v>1</v>
      </c>
      <c r="J22" s="72">
        <f>IFERROR(HLOOKUP($E22,'IGP2 Governance'!$E$53:$H$70,15,FALSE),"")</f>
        <v>0</v>
      </c>
      <c r="K22" s="72">
        <f>IFERROR(HLOOKUP($E22,'IGP2 Governance'!$E$53:$H$70,16,FALSE),"")</f>
        <v>1</v>
      </c>
      <c r="L22" s="72">
        <f>IFERROR(HLOOKUP($E22,'IGP2 Governance'!$E$53:$H$70,17,FALSE),"")</f>
        <v>0</v>
      </c>
      <c r="N22" s="67" t="str">
        <f>IFERROR(HLOOKUP($E22,'IGP2 Governance'!$E$53:$H$71,19,FALSE),"")</f>
        <v>Non-devolved institution (with elected council)</v>
      </c>
      <c r="T22" s="223"/>
    </row>
    <row r="23" spans="3:21">
      <c r="E23" s="67" t="str">
        <f>IF('IGP1 Structure'!$Q24="YES",'IGP1 Structure'!S24,"")</f>
        <v>Communes and Sangkat</v>
      </c>
      <c r="F23" s="128">
        <f>IF('IGP1 Structure'!$Q24="YES",'IGP1 Structure'!T24,"")</f>
        <v>1661</v>
      </c>
      <c r="G23" s="128">
        <f>IF('IGP1 Structure'!$Q24="YES",'IGP1 Structure'!U24,"")</f>
        <v>10582.636965683323</v>
      </c>
      <c r="H23" s="67"/>
      <c r="I23" s="72">
        <f>IFERROR(HLOOKUP($E23,'IGP2 Governance'!$E$53:$H$70,14,FALSE),"")</f>
        <v>1</v>
      </c>
      <c r="J23" s="72">
        <f>IFERROR(HLOOKUP($E23,'IGP2 Governance'!$E$53:$H$70,15,FALSE),"")</f>
        <v>1</v>
      </c>
      <c r="K23" s="72">
        <f>IFERROR(HLOOKUP($E23,'IGP2 Governance'!$E$53:$H$70,16,FALSE),"")</f>
        <v>1</v>
      </c>
      <c r="L23" s="72">
        <f>IFERROR(HLOOKUP($E23,'IGP2 Governance'!$E$53:$H$70,17,FALSE),"")</f>
        <v>1</v>
      </c>
      <c r="N23" s="67" t="str">
        <f>IFERROR(HLOOKUP($E23,'IGP2 Governance'!$E$53:$H$71,19,FALSE),"")</f>
        <v>Hybrid institution</v>
      </c>
      <c r="T23" s="223"/>
    </row>
    <row r="24" spans="3:21">
      <c r="E24" s="68" t="str">
        <f>IF('IGP1 Structure'!$Q25="YES",'IGP1 Structure'!S25,"")</f>
        <v/>
      </c>
      <c r="F24" s="222" t="str">
        <f>IF('IGP1 Structure'!$Q25="YES",'IGP1 Structure'!T25,"")</f>
        <v/>
      </c>
      <c r="G24" s="222" t="str">
        <f>IF('IGP1 Structure'!$Q25="YES",'IGP1 Structure'!U25,"")</f>
        <v/>
      </c>
      <c r="H24" s="68"/>
      <c r="I24" s="73" t="str">
        <f>IFERROR(HLOOKUP($E24,'IGP2 Governance'!$E$53:$H$70,14,FALSE),"")</f>
        <v/>
      </c>
      <c r="J24" s="73" t="str">
        <f>IFERROR(HLOOKUP($E24,'IGP2 Governance'!$E$53:$H$70,15,FALSE),"")</f>
        <v/>
      </c>
      <c r="K24" s="73" t="str">
        <f>IFERROR(HLOOKUP($E24,'IGP2 Governance'!$E$53:$H$70,16,FALSE),"")</f>
        <v/>
      </c>
      <c r="L24" s="73" t="str">
        <f>IFERROR(HLOOKUP($E24,'IGP2 Governance'!$E$53:$H$70,17,FALSE),"")</f>
        <v/>
      </c>
      <c r="M24" s="63"/>
      <c r="N24" s="68" t="str">
        <f>IFERROR(HLOOKUP($E24,'IGP2 Governance'!$E$53:$H$71,19,FALSE),"")</f>
        <v/>
      </c>
      <c r="O24" s="68"/>
      <c r="P24" s="68"/>
      <c r="Q24" s="68"/>
      <c r="T24" s="223"/>
    </row>
    <row r="27" spans="3:21">
      <c r="E27" s="260" t="str">
        <f>"Table. Functions of subnational govenance institutions: "&amp;'IGP1 Structure'!E7</f>
        <v>Table. Functions of subnational govenance institutions: Cambodia (KHM)</v>
      </c>
      <c r="F27" s="260"/>
      <c r="G27" s="260"/>
      <c r="H27" s="260"/>
      <c r="I27" s="260"/>
      <c r="J27" s="260"/>
      <c r="K27" s="260"/>
      <c r="L27" s="260"/>
      <c r="M27" s="260"/>
      <c r="N27" s="260"/>
      <c r="O27" s="260"/>
      <c r="P27" s="260"/>
      <c r="Q27" s="260"/>
      <c r="R27" s="260"/>
    </row>
    <row r="28" spans="3:21" ht="4.5" customHeight="1">
      <c r="E28" s="68"/>
      <c r="F28" s="161"/>
      <c r="G28" s="80"/>
      <c r="H28" s="80"/>
      <c r="I28" s="73"/>
      <c r="J28" s="73"/>
      <c r="K28" s="73"/>
      <c r="L28" s="73"/>
      <c r="M28" s="63"/>
      <c r="N28" s="68"/>
      <c r="O28" s="68"/>
      <c r="P28" s="68"/>
      <c r="Q28" s="68"/>
      <c r="R28" s="63"/>
    </row>
    <row r="29" spans="3:21" ht="108.6">
      <c r="E29" s="166"/>
      <c r="F29" s="167" t="s">
        <v>722</v>
      </c>
      <c r="G29" s="167" t="s">
        <v>723</v>
      </c>
      <c r="H29" s="162" t="s">
        <v>724</v>
      </c>
      <c r="I29" s="162" t="s">
        <v>725</v>
      </c>
      <c r="J29" s="162" t="s">
        <v>726</v>
      </c>
      <c r="K29" s="162" t="s">
        <v>733</v>
      </c>
      <c r="L29" s="162" t="s">
        <v>727</v>
      </c>
      <c r="M29" s="162" t="s">
        <v>728</v>
      </c>
      <c r="N29" s="162" t="s">
        <v>729</v>
      </c>
      <c r="O29" s="162" t="s">
        <v>730</v>
      </c>
      <c r="P29" s="162" t="s">
        <v>731</v>
      </c>
      <c r="Q29" s="162" t="s">
        <v>732</v>
      </c>
      <c r="R29" s="162" t="s">
        <v>738</v>
      </c>
    </row>
    <row r="30" spans="3:21">
      <c r="E30" s="168" t="str">
        <f>'IGP1 Structure'!E21</f>
        <v>Central Government</v>
      </c>
      <c r="F30" s="163">
        <f>COUNTIF('IGP3 Functions'!$F$9:$G$9,$T30)</f>
        <v>0</v>
      </c>
      <c r="G30" s="163">
        <f>COUNTIF('IGP3 Functions'!$F$10:$G$10,$T30)</f>
        <v>0</v>
      </c>
      <c r="H30" s="163">
        <f>COUNTIF('IGP3 Functions'!$F$12:$G$12,$T30)</f>
        <v>0</v>
      </c>
      <c r="I30" s="163">
        <f>COUNTIF('IGP3 Functions'!$F$13:$G$13,$T30)</f>
        <v>0</v>
      </c>
      <c r="J30" s="163">
        <f>COUNTIF('IGP3 Functions'!$F$15:$G$15,$T30)</f>
        <v>0</v>
      </c>
      <c r="K30" s="163">
        <f>COUNTIF('IGP3 Functions'!$F$17:$G$17,$T30)</f>
        <v>0</v>
      </c>
      <c r="L30" s="163">
        <f>COUNTIF('IGP3 Functions'!$F$18:$G$18,$T30)</f>
        <v>0</v>
      </c>
      <c r="M30" s="163">
        <f>COUNTIF('IGP3 Functions'!$F$19:$G$19,$T30)</f>
        <v>0</v>
      </c>
      <c r="N30" s="163">
        <f>COUNTIF('IGP3 Functions'!$F$20:$G$20,$T30)</f>
        <v>0</v>
      </c>
      <c r="O30" s="163">
        <f>COUNTIF('IGP3 Functions'!$F$22:$G$22,$T30)</f>
        <v>0</v>
      </c>
      <c r="P30" s="163">
        <f>COUNTIF('IGP3 Functions'!$F$24:$G$24,$T30)</f>
        <v>0</v>
      </c>
      <c r="Q30" s="163">
        <f>COUNTIF('IGP3 Functions'!$F$26:$G$26,$T30)</f>
        <v>0</v>
      </c>
      <c r="R30" s="173">
        <f>SUM(F30:Q30)</f>
        <v>0</v>
      </c>
      <c r="T30" s="165" t="s">
        <v>73</v>
      </c>
      <c r="U30" s="185" t="s">
        <v>73</v>
      </c>
    </row>
    <row r="31" spans="3:21">
      <c r="E31" s="168" t="str">
        <f>IF('IGP1 Structure'!Q22="YES",'IGP1 Structure'!E22,"…")</f>
        <v>Provinces</v>
      </c>
      <c r="F31" s="163">
        <f>COUNTIF('IGP3 Functions'!$F$9:$G$9,$T31)</f>
        <v>0</v>
      </c>
      <c r="G31" s="163">
        <f>COUNTIF('IGP3 Functions'!$F$10:$G$10,$T31)</f>
        <v>0</v>
      </c>
      <c r="H31" s="72">
        <f>COUNTIF('IGP3 Functions'!$F$12:$G$12,$T31)</f>
        <v>0</v>
      </c>
      <c r="I31" s="72">
        <f>COUNTIF('IGP3 Functions'!$F$13:$G$13,$T31)</f>
        <v>0</v>
      </c>
      <c r="J31" s="72">
        <f>COUNTIF('IGP3 Functions'!$F$15:$G$15,$T31)</f>
        <v>0</v>
      </c>
      <c r="K31" s="72">
        <f>COUNTIF('IGP3 Functions'!$F$17:$G$17,$T31)</f>
        <v>0</v>
      </c>
      <c r="L31" s="72">
        <f>COUNTIF('IGP3 Functions'!$F$18:$G$18,$T31)</f>
        <v>0</v>
      </c>
      <c r="M31" s="72">
        <f>COUNTIF('IGP3 Functions'!$F$19:$G$19,$T31)</f>
        <v>0</v>
      </c>
      <c r="N31" s="72">
        <f>COUNTIF('IGP3 Functions'!$F$20:$G$20,$T31)</f>
        <v>0</v>
      </c>
      <c r="O31" s="72">
        <f>COUNTIF('IGP3 Functions'!$F$22:$G$22,$T31)</f>
        <v>0</v>
      </c>
      <c r="P31" s="72">
        <f>COUNTIF('IGP3 Functions'!$F$24:$G$24,$T31)</f>
        <v>0</v>
      </c>
      <c r="Q31" s="72">
        <f>COUNTIF('IGP3 Functions'!$F$26:$G$26,$T31)</f>
        <v>0</v>
      </c>
      <c r="R31" s="170">
        <f t="shared" ref="R31:R40" si="0">SUM(F31:Q31)</f>
        <v>0</v>
      </c>
      <c r="T31" s="132" t="s">
        <v>41</v>
      </c>
      <c r="U31" s="186" t="str">
        <f>IF('IGP1 Structure'!R22="1","R",IF('IGP1 Structure'!R22="2","L",IF('IGP1 Structure'!R22="3","L",IF('IGP1 Structure'!R22="4","L",IF('IGP1 Structure'!R22="5","R",IF('IGP1 Structure'!R22="6","L","C"))))))</f>
        <v>R</v>
      </c>
    </row>
    <row r="32" spans="3:21">
      <c r="E32" s="168" t="str">
        <f>IF('IGP1 Structure'!Q23="YES",'IGP1 Structure'!E23,"…")</f>
        <v>Districts and Municipalities</v>
      </c>
      <c r="F32" s="163">
        <f>COUNTIF('IGP3 Functions'!$F$9:$G$9,$T32)</f>
        <v>0</v>
      </c>
      <c r="G32" s="163">
        <f>COUNTIF('IGP3 Functions'!$F$10:$G$10,$T32)</f>
        <v>0</v>
      </c>
      <c r="H32" s="72">
        <f>COUNTIF('IGP3 Functions'!$F$12:$G$12,$T32)</f>
        <v>0</v>
      </c>
      <c r="I32" s="72">
        <f>COUNTIF('IGP3 Functions'!$F$13:$G$13,$T32)</f>
        <v>0</v>
      </c>
      <c r="J32" s="72">
        <f>COUNTIF('IGP3 Functions'!$F$15:$G$15,$T32)</f>
        <v>0</v>
      </c>
      <c r="K32" s="72">
        <f>COUNTIF('IGP3 Functions'!$F$17:$G$17,$T32)</f>
        <v>0</v>
      </c>
      <c r="L32" s="72">
        <f>COUNTIF('IGP3 Functions'!$F$18:$G$18,$T32)</f>
        <v>0</v>
      </c>
      <c r="M32" s="72">
        <f>COUNTIF('IGP3 Functions'!$F$19:$G$19,$T32)</f>
        <v>0</v>
      </c>
      <c r="N32" s="72">
        <f>COUNTIF('IGP3 Functions'!$F$20:$G$20,$T32)</f>
        <v>0</v>
      </c>
      <c r="O32" s="72">
        <f>COUNTIF('IGP3 Functions'!$F$22:$G$22,$T32)</f>
        <v>0</v>
      </c>
      <c r="P32" s="72">
        <f>COUNTIF('IGP3 Functions'!$F$24:$G$24,$T32)</f>
        <v>0</v>
      </c>
      <c r="Q32" s="72">
        <f>COUNTIF('IGP3 Functions'!$F$26:$G$26,$T32)</f>
        <v>0</v>
      </c>
      <c r="R32" s="170">
        <f t="shared" si="0"/>
        <v>0</v>
      </c>
      <c r="T32" s="132" t="s">
        <v>42</v>
      </c>
      <c r="U32" s="186" t="str">
        <f>IF('IGP1 Structure'!R23="1","R",IF('IGP1 Structure'!R23="2","L",IF('IGP1 Structure'!R23="3","L",IF('IGP1 Structure'!R23="4","L",IF('IGP1 Structure'!R23="5","R",IF('IGP1 Structure'!R23="6","L","C"))))))</f>
        <v>L</v>
      </c>
    </row>
    <row r="33" spans="1:21">
      <c r="E33" s="168" t="str">
        <f>IF('IGP1 Structure'!Q24="YES",'IGP1 Structure'!E24,"…")</f>
        <v>Communes and Sangkat</v>
      </c>
      <c r="F33" s="163">
        <f>COUNTIF('IGP3 Functions'!$F$9:$G$9,$T33)</f>
        <v>0</v>
      </c>
      <c r="G33" s="163">
        <f>COUNTIF('IGP3 Functions'!$F$10:$G$10,$T33)</f>
        <v>0</v>
      </c>
      <c r="H33" s="72">
        <f>COUNTIF('IGP3 Functions'!$F$12:$G$12,$T33)</f>
        <v>0</v>
      </c>
      <c r="I33" s="72">
        <f>COUNTIF('IGP3 Functions'!$F$13:$G$13,$T33)</f>
        <v>0</v>
      </c>
      <c r="J33" s="72">
        <f>COUNTIF('IGP3 Functions'!$F$15:$G$15,$T33)</f>
        <v>0</v>
      </c>
      <c r="K33" s="72">
        <f>COUNTIF('IGP3 Functions'!$F$17:$G$17,$T33)</f>
        <v>0</v>
      </c>
      <c r="L33" s="72">
        <f>COUNTIF('IGP3 Functions'!$F$18:$G$18,$T33)</f>
        <v>0</v>
      </c>
      <c r="M33" s="72">
        <f>COUNTIF('IGP3 Functions'!$F$19:$G$19,$T33)</f>
        <v>0</v>
      </c>
      <c r="N33" s="72">
        <f>COUNTIF('IGP3 Functions'!$F$20:$G$20,$T33)</f>
        <v>0</v>
      </c>
      <c r="O33" s="72">
        <f>COUNTIF('IGP3 Functions'!$F$22:$G$22,$T33)</f>
        <v>0</v>
      </c>
      <c r="P33" s="72">
        <f>COUNTIF('IGP3 Functions'!$F$24:$G$24,$T33)</f>
        <v>0</v>
      </c>
      <c r="Q33" s="72">
        <f>COUNTIF('IGP3 Functions'!$F$26:$G$26,$T33)</f>
        <v>0</v>
      </c>
      <c r="R33" s="170">
        <f t="shared" si="0"/>
        <v>0</v>
      </c>
      <c r="T33" s="132" t="s">
        <v>43</v>
      </c>
      <c r="U33" s="186" t="str">
        <f>IF('IGP1 Structure'!R24="1","R",IF('IGP1 Structure'!R24="2","L",IF('IGP1 Structure'!R24="3","L",IF('IGP1 Structure'!R24="4","L",IF('IGP1 Structure'!R24="5","R",IF('IGP1 Structure'!R24="6","L","C"))))))</f>
        <v>L</v>
      </c>
    </row>
    <row r="34" spans="1:21">
      <c r="E34" s="168" t="str">
        <f>IF('IGP1 Structure'!Q25="YES",'IGP1 Structure'!E25,"…")</f>
        <v>…</v>
      </c>
      <c r="F34" s="163">
        <f>COUNTIF('IGP3 Functions'!$F$9:$G$9,$T34)</f>
        <v>0</v>
      </c>
      <c r="G34" s="163">
        <f>COUNTIF('IGP3 Functions'!$F$10:$G$10,$T34)</f>
        <v>0</v>
      </c>
      <c r="H34" s="72">
        <f>COUNTIF('IGP3 Functions'!$F$12:$G$12,$T34)</f>
        <v>0</v>
      </c>
      <c r="I34" s="72">
        <f>COUNTIF('IGP3 Functions'!$F$13:$G$13,$T34)</f>
        <v>0</v>
      </c>
      <c r="J34" s="72">
        <f>COUNTIF('IGP3 Functions'!$F$15:$G$15,$T34)</f>
        <v>0</v>
      </c>
      <c r="K34" s="72">
        <f>COUNTIF('IGP3 Functions'!$F$17:$G$17,$T34)</f>
        <v>0</v>
      </c>
      <c r="L34" s="72">
        <f>COUNTIF('IGP3 Functions'!$F$18:$G$18,$T34)</f>
        <v>0</v>
      </c>
      <c r="M34" s="72">
        <f>COUNTIF('IGP3 Functions'!$F$19:$G$19,$T34)</f>
        <v>0</v>
      </c>
      <c r="N34" s="72">
        <f>COUNTIF('IGP3 Functions'!$F$20:$G$20,$T34)</f>
        <v>0</v>
      </c>
      <c r="O34" s="72">
        <f>COUNTIF('IGP3 Functions'!$F$22:$G$22,$T34)</f>
        <v>0</v>
      </c>
      <c r="P34" s="72">
        <f>COUNTIF('IGP3 Functions'!$F$24:$G$24,$T34)</f>
        <v>0</v>
      </c>
      <c r="Q34" s="72">
        <f>COUNTIF('IGP3 Functions'!$F$26:$G$26,$T34)</f>
        <v>0</v>
      </c>
      <c r="R34" s="170">
        <f t="shared" si="0"/>
        <v>0</v>
      </c>
      <c r="T34" s="132" t="s">
        <v>44</v>
      </c>
      <c r="U34" s="187" t="str">
        <f>IF('IGP1 Structure'!R25="1","R",IF('IGP1 Structure'!R25="2","L",IF('IGP1 Structure'!R25="3","L",IF('IGP1 Structure'!R25="4","L",IF('IGP1 Structure'!R25="5","R",IF('IGP1 Structure'!R25="6","L","C"))))))</f>
        <v>C</v>
      </c>
    </row>
    <row r="35" spans="1:21">
      <c r="E35" s="168" t="s">
        <v>737</v>
      </c>
      <c r="F35" s="163">
        <f>COUNTIF('IGP3 Functions'!$F$9:$G$9,$T35)</f>
        <v>0</v>
      </c>
      <c r="G35" s="163">
        <f>COUNTIF('IGP3 Functions'!$F$10:$G$10,$T35)</f>
        <v>0</v>
      </c>
      <c r="H35" s="72">
        <f>COUNTIF('IGP3 Functions'!$F$12:$G$12,$T35)</f>
        <v>0</v>
      </c>
      <c r="I35" s="72">
        <f>COUNTIF('IGP3 Functions'!$F$13:$G$13,$T35)</f>
        <v>0</v>
      </c>
      <c r="J35" s="72">
        <f>COUNTIF('IGP3 Functions'!$F$15:$G$15,$T35)</f>
        <v>0</v>
      </c>
      <c r="K35" s="72">
        <f>COUNTIF('IGP3 Functions'!$F$17:$G$17,$T35)</f>
        <v>0</v>
      </c>
      <c r="L35" s="72">
        <f>COUNTIF('IGP3 Functions'!$F$18:$G$18,$T35)</f>
        <v>0</v>
      </c>
      <c r="M35" s="72">
        <f>COUNTIF('IGP3 Functions'!$F$19:$G$19,$T35)</f>
        <v>0</v>
      </c>
      <c r="N35" s="72">
        <f>COUNTIF('IGP3 Functions'!$F$20:$G$20,$T35)</f>
        <v>0</v>
      </c>
      <c r="O35" s="72">
        <f>COUNTIF('IGP3 Functions'!$F$22:$G$22,$T35)</f>
        <v>0</v>
      </c>
      <c r="P35" s="72">
        <f>COUNTIF('IGP3 Functions'!$F$24:$G$24,$T35)</f>
        <v>0</v>
      </c>
      <c r="Q35" s="72">
        <f>COUNTIF('IGP3 Functions'!$F$26:$G$26,$T35)</f>
        <v>0</v>
      </c>
      <c r="R35" s="170">
        <f t="shared" si="0"/>
        <v>0</v>
      </c>
      <c r="T35" s="132" t="s">
        <v>734</v>
      </c>
      <c r="U35" s="186" t="s">
        <v>71</v>
      </c>
    </row>
    <row r="36" spans="1:21">
      <c r="E36" s="166" t="s">
        <v>736</v>
      </c>
      <c r="F36" s="164">
        <f>COUNTIF('IGP3 Functions'!$F$9:$G$9,$T36)</f>
        <v>0</v>
      </c>
      <c r="G36" s="164">
        <f>COUNTIF('IGP3 Functions'!$F$10:$G$10,$T36)</f>
        <v>0</v>
      </c>
      <c r="H36" s="73">
        <f>COUNTIF('IGP3 Functions'!$F$12:$G$12,$T36)</f>
        <v>0</v>
      </c>
      <c r="I36" s="73">
        <f>COUNTIF('IGP3 Functions'!$F$13:$G$13,$T36)</f>
        <v>0</v>
      </c>
      <c r="J36" s="73">
        <f>COUNTIF('IGP3 Functions'!$F$15:$G$15,$T36)</f>
        <v>0</v>
      </c>
      <c r="K36" s="73">
        <f>COUNTIF('IGP3 Functions'!$F$17:$G$17,$T36)</f>
        <v>0</v>
      </c>
      <c r="L36" s="73">
        <f>COUNTIF('IGP3 Functions'!$F$18:$G$18,$T36)</f>
        <v>0</v>
      </c>
      <c r="M36" s="73">
        <f>COUNTIF('IGP3 Functions'!$F$19:$G$19,$T36)</f>
        <v>0</v>
      </c>
      <c r="N36" s="73">
        <f>COUNTIF('IGP3 Functions'!$F$20:$G$20,$T36)</f>
        <v>0</v>
      </c>
      <c r="O36" s="73">
        <f>COUNTIF('IGP3 Functions'!$F$22:$G$22,$T36)</f>
        <v>0</v>
      </c>
      <c r="P36" s="73">
        <f>COUNTIF('IGP3 Functions'!$F$24:$G$24,$T36)</f>
        <v>0</v>
      </c>
      <c r="Q36" s="73">
        <f>COUNTIF('IGP3 Functions'!$F$26:$G$26,$T36)</f>
        <v>0</v>
      </c>
      <c r="R36" s="174">
        <f t="shared" si="0"/>
        <v>0</v>
      </c>
      <c r="T36" s="133" t="s">
        <v>735</v>
      </c>
      <c r="U36" s="187" t="s">
        <v>749</v>
      </c>
    </row>
    <row r="37" spans="1:21">
      <c r="E37" s="168" t="s">
        <v>739</v>
      </c>
      <c r="F37" s="163">
        <f>SUMIF($U$30:$U$36,$U37,F$30:F$36)</f>
        <v>0</v>
      </c>
      <c r="G37" s="163">
        <f t="shared" ref="G37:Q39" si="1">SUMIF($U$30:$U$36,$U37,G$30:G$36)</f>
        <v>0</v>
      </c>
      <c r="H37" s="72">
        <f t="shared" si="1"/>
        <v>0</v>
      </c>
      <c r="I37" s="72">
        <f t="shared" si="1"/>
        <v>0</v>
      </c>
      <c r="J37" s="72">
        <f t="shared" si="1"/>
        <v>0</v>
      </c>
      <c r="K37" s="72">
        <f t="shared" si="1"/>
        <v>0</v>
      </c>
      <c r="L37" s="72">
        <f t="shared" si="1"/>
        <v>0</v>
      </c>
      <c r="M37" s="72">
        <f t="shared" si="1"/>
        <v>0</v>
      </c>
      <c r="N37" s="72">
        <f t="shared" si="1"/>
        <v>0</v>
      </c>
      <c r="O37" s="72">
        <f t="shared" si="1"/>
        <v>0</v>
      </c>
      <c r="P37" s="72">
        <f t="shared" si="1"/>
        <v>0</v>
      </c>
      <c r="Q37" s="72">
        <f t="shared" si="1"/>
        <v>0</v>
      </c>
      <c r="R37" s="170">
        <f t="shared" si="0"/>
        <v>0</v>
      </c>
      <c r="U37" s="185" t="s">
        <v>73</v>
      </c>
    </row>
    <row r="38" spans="1:21">
      <c r="E38" s="168" t="s">
        <v>740</v>
      </c>
      <c r="F38" s="163">
        <f t="shared" ref="F38:F39" si="2">SUMIF($U$30:$U$36,$U38,F$30:F$36)</f>
        <v>0</v>
      </c>
      <c r="G38" s="163">
        <f t="shared" si="1"/>
        <v>0</v>
      </c>
      <c r="H38" s="72">
        <f t="shared" si="1"/>
        <v>0</v>
      </c>
      <c r="I38" s="72">
        <f t="shared" si="1"/>
        <v>0</v>
      </c>
      <c r="J38" s="72">
        <f t="shared" si="1"/>
        <v>0</v>
      </c>
      <c r="K38" s="72">
        <f t="shared" si="1"/>
        <v>0</v>
      </c>
      <c r="L38" s="72">
        <f t="shared" si="1"/>
        <v>0</v>
      </c>
      <c r="M38" s="72">
        <f t="shared" si="1"/>
        <v>0</v>
      </c>
      <c r="N38" s="72">
        <f t="shared" si="1"/>
        <v>0</v>
      </c>
      <c r="O38" s="72">
        <f t="shared" si="1"/>
        <v>0</v>
      </c>
      <c r="P38" s="72">
        <f t="shared" si="1"/>
        <v>0</v>
      </c>
      <c r="Q38" s="72">
        <f t="shared" si="1"/>
        <v>0</v>
      </c>
      <c r="R38" s="170">
        <f t="shared" si="0"/>
        <v>0</v>
      </c>
      <c r="U38" s="186" t="s">
        <v>71</v>
      </c>
    </row>
    <row r="39" spans="1:21">
      <c r="E39" s="166" t="s">
        <v>741</v>
      </c>
      <c r="F39" s="164">
        <f t="shared" si="2"/>
        <v>0</v>
      </c>
      <c r="G39" s="164">
        <f t="shared" si="1"/>
        <v>0</v>
      </c>
      <c r="H39" s="73">
        <f t="shared" si="1"/>
        <v>0</v>
      </c>
      <c r="I39" s="73">
        <f t="shared" si="1"/>
        <v>0</v>
      </c>
      <c r="J39" s="73">
        <f t="shared" si="1"/>
        <v>0</v>
      </c>
      <c r="K39" s="73">
        <f t="shared" si="1"/>
        <v>0</v>
      </c>
      <c r="L39" s="73">
        <f t="shared" si="1"/>
        <v>0</v>
      </c>
      <c r="M39" s="73">
        <f t="shared" si="1"/>
        <v>0</v>
      </c>
      <c r="N39" s="73">
        <f t="shared" si="1"/>
        <v>0</v>
      </c>
      <c r="O39" s="73">
        <f t="shared" si="1"/>
        <v>0</v>
      </c>
      <c r="P39" s="73">
        <f t="shared" si="1"/>
        <v>0</v>
      </c>
      <c r="Q39" s="73">
        <f t="shared" si="1"/>
        <v>0</v>
      </c>
      <c r="R39" s="174">
        <f t="shared" si="0"/>
        <v>0</v>
      </c>
      <c r="U39" s="187" t="s">
        <v>749</v>
      </c>
    </row>
    <row r="40" spans="1:21">
      <c r="E40" s="169" t="s">
        <v>738</v>
      </c>
      <c r="F40" s="171">
        <f>SUM(F37:F39)</f>
        <v>0</v>
      </c>
      <c r="G40" s="171">
        <f t="shared" ref="G40:Q40" si="3">SUM(G37:G39)</f>
        <v>0</v>
      </c>
      <c r="H40" s="171">
        <f t="shared" si="3"/>
        <v>0</v>
      </c>
      <c r="I40" s="171">
        <f t="shared" si="3"/>
        <v>0</v>
      </c>
      <c r="J40" s="171">
        <f t="shared" si="3"/>
        <v>0</v>
      </c>
      <c r="K40" s="171">
        <f t="shared" si="3"/>
        <v>0</v>
      </c>
      <c r="L40" s="171">
        <f t="shared" si="3"/>
        <v>0</v>
      </c>
      <c r="M40" s="171">
        <f t="shared" si="3"/>
        <v>0</v>
      </c>
      <c r="N40" s="171">
        <f t="shared" si="3"/>
        <v>0</v>
      </c>
      <c r="O40" s="171">
        <f t="shared" si="3"/>
        <v>0</v>
      </c>
      <c r="P40" s="171">
        <f t="shared" si="3"/>
        <v>0</v>
      </c>
      <c r="Q40" s="171">
        <f t="shared" si="3"/>
        <v>0</v>
      </c>
      <c r="R40" s="172">
        <f t="shared" si="0"/>
        <v>0</v>
      </c>
    </row>
    <row r="45" spans="1:21" s="199" customFormat="1" ht="12" thickBot="1">
      <c r="C45" s="198"/>
      <c r="E45" s="200"/>
      <c r="F45" s="201"/>
      <c r="G45" s="202"/>
      <c r="I45" s="198"/>
      <c r="J45" s="198"/>
      <c r="K45" s="198"/>
      <c r="L45" s="198"/>
      <c r="N45" s="200"/>
      <c r="O45" s="200"/>
      <c r="P45" s="200"/>
      <c r="Q45" s="200"/>
    </row>
    <row r="46" spans="1:21">
      <c r="A46" s="58">
        <f>'IGP1 Structure'!A1</f>
        <v>0</v>
      </c>
      <c r="B46" s="58">
        <f>'IGP1 Structure'!B1</f>
        <v>0</v>
      </c>
      <c r="C46" s="58">
        <f>'IGP1 Structure'!C1</f>
        <v>0</v>
      </c>
      <c r="D46" s="58">
        <f>'IGP1 Structure'!D1</f>
        <v>0</v>
      </c>
      <c r="E46" s="58">
        <f>'IGP1 Structure'!E1</f>
        <v>0</v>
      </c>
      <c r="F46" s="58">
        <f>'IGP1 Structure'!F1</f>
        <v>0</v>
      </c>
      <c r="G46" s="58">
        <f>'IGP1 Structure'!G1</f>
        <v>0</v>
      </c>
      <c r="H46" s="58">
        <f>'IGP1 Structure'!H1</f>
        <v>0</v>
      </c>
      <c r="I46" s="58">
        <f>'IGP1 Structure'!I1</f>
        <v>0</v>
      </c>
      <c r="J46" s="58">
        <f>'IGP1 Structure'!J1</f>
        <v>0</v>
      </c>
      <c r="K46" s="58">
        <f>'IGP1 Structure'!K1</f>
        <v>0</v>
      </c>
      <c r="L46" s="58">
        <f>'IGP1 Structure'!L1</f>
        <v>0</v>
      </c>
    </row>
    <row r="47" spans="1:21">
      <c r="A47" s="58">
        <f>'IGP1 Structure'!A2</f>
        <v>0</v>
      </c>
      <c r="B47" s="58">
        <f>'IGP1 Structure'!B2</f>
        <v>0</v>
      </c>
      <c r="C47" s="58">
        <f>'IGP1 Structure'!C2</f>
        <v>0</v>
      </c>
      <c r="D47" s="58" t="str">
        <f>'IGP1 Structure'!D2</f>
        <v>LoGICA INTERGOVERNMENTAL PROFILE: STRUCTURE OF SUBNATIONAL GOVERNANCE INSTITUTIONS</v>
      </c>
      <c r="E47" s="58">
        <f>'IGP1 Structure'!E2</f>
        <v>0</v>
      </c>
      <c r="F47" s="58">
        <f>'IGP1 Structure'!F2</f>
        <v>0</v>
      </c>
      <c r="G47" s="58">
        <f>'IGP1 Structure'!G2</f>
        <v>0</v>
      </c>
      <c r="H47" s="58">
        <f>'IGP1 Structure'!H2</f>
        <v>0</v>
      </c>
      <c r="I47" s="58">
        <f>'IGP1 Structure'!I2</f>
        <v>0</v>
      </c>
      <c r="J47" s="58">
        <f>'IGP1 Structure'!J2</f>
        <v>0</v>
      </c>
      <c r="K47" s="58">
        <f>'IGP1 Structure'!K2</f>
        <v>0</v>
      </c>
      <c r="L47" s="58">
        <f>'IGP1 Structure'!L2</f>
        <v>0</v>
      </c>
    </row>
    <row r="48" spans="1:21">
      <c r="A48" s="58">
        <f>'IGP1 Structure'!A3</f>
        <v>0</v>
      </c>
      <c r="B48" s="58">
        <f>'IGP1 Structure'!B3</f>
        <v>0</v>
      </c>
      <c r="C48" s="58">
        <f>'IGP1 Structure'!C3</f>
        <v>0</v>
      </c>
      <c r="D48" s="58">
        <f>'IGP1 Structure'!D3</f>
        <v>0</v>
      </c>
      <c r="E48" s="58">
        <f>'IGP1 Structure'!E3</f>
        <v>0</v>
      </c>
      <c r="F48" s="58">
        <f>'IGP1 Structure'!F3</f>
        <v>0</v>
      </c>
      <c r="G48" s="58">
        <f>'IGP1 Structure'!G3</f>
        <v>0</v>
      </c>
      <c r="H48" s="58">
        <f>'IGP1 Structure'!H3</f>
        <v>0</v>
      </c>
      <c r="I48" s="58">
        <f>'IGP1 Structure'!I3</f>
        <v>0</v>
      </c>
      <c r="J48" s="58">
        <f>'IGP1 Structure'!J3</f>
        <v>0</v>
      </c>
      <c r="K48" s="58">
        <f>'IGP1 Structure'!K3</f>
        <v>0</v>
      </c>
      <c r="L48" s="58">
        <f>'IGP1 Structure'!L3</f>
        <v>0</v>
      </c>
    </row>
    <row r="49" spans="1:12">
      <c r="A49" s="58">
        <f>'IGP1 Structure'!A4</f>
        <v>0</v>
      </c>
      <c r="B49" s="58">
        <f>'IGP1 Structure'!B4</f>
        <v>0</v>
      </c>
      <c r="C49" s="58">
        <f>'IGP1 Structure'!C4</f>
        <v>0</v>
      </c>
      <c r="D49" s="58">
        <f>'IGP1 Structure'!D4</f>
        <v>0</v>
      </c>
      <c r="E49" s="58">
        <f>'IGP1 Structure'!E4</f>
        <v>0</v>
      </c>
      <c r="F49" s="58">
        <f>'IGP1 Structure'!F4</f>
        <v>0</v>
      </c>
      <c r="G49" s="58">
        <f>'IGP1 Structure'!G4</f>
        <v>0</v>
      </c>
      <c r="H49" s="58">
        <f>'IGP1 Structure'!H4</f>
        <v>0</v>
      </c>
      <c r="I49" s="58">
        <f>'IGP1 Structure'!I4</f>
        <v>0</v>
      </c>
      <c r="J49" s="58">
        <f>'IGP1 Structure'!J4</f>
        <v>0</v>
      </c>
      <c r="K49" s="58">
        <f>'IGP1 Structure'!K4</f>
        <v>0</v>
      </c>
      <c r="L49" s="58">
        <f>'IGP1 Structure'!L4</f>
        <v>0</v>
      </c>
    </row>
    <row r="50" spans="1:12">
      <c r="A50" s="58">
        <f>'IGP1 Structure'!A5</f>
        <v>0</v>
      </c>
      <c r="B50" s="58">
        <f>'IGP1 Structure'!B5</f>
        <v>0</v>
      </c>
      <c r="C50" s="58">
        <f>'IGP1 Structure'!C5</f>
        <v>0</v>
      </c>
      <c r="D50" s="58" t="str">
        <f>'IGP1 Structure'!D5</f>
        <v>General Country Information</v>
      </c>
      <c r="E50" s="58">
        <f>'IGP1 Structure'!E5</f>
        <v>0</v>
      </c>
      <c r="F50" s="58">
        <f>'IGP1 Structure'!F5</f>
        <v>0</v>
      </c>
      <c r="G50" s="58">
        <f>'IGP1 Structure'!G5</f>
        <v>0</v>
      </c>
      <c r="H50" s="58">
        <f>'IGP1 Structure'!H5</f>
        <v>0</v>
      </c>
      <c r="I50" s="58">
        <f>'IGP1 Structure'!I5</f>
        <v>0</v>
      </c>
      <c r="J50" s="58">
        <f>'IGP1 Structure'!J5</f>
        <v>0</v>
      </c>
      <c r="K50" s="58">
        <f>'IGP1 Structure'!K5</f>
        <v>0</v>
      </c>
      <c r="L50" s="58" t="str">
        <f>'IGP1 Structure'!L5</f>
        <v>Comments / Clarification</v>
      </c>
    </row>
    <row r="51" spans="1:12">
      <c r="A51" s="58">
        <f>'IGP1 Structure'!A6</f>
        <v>0</v>
      </c>
      <c r="B51" s="58">
        <f>'IGP1 Structure'!B6</f>
        <v>0</v>
      </c>
      <c r="C51" s="58" t="str">
        <f>'IGP1 Structure'!C6</f>
        <v>C1</v>
      </c>
      <c r="D51" s="58" t="str">
        <f>'IGP1 Structure'!D6</f>
        <v>Basic Country Information</v>
      </c>
      <c r="E51" s="58">
        <f>'IGP1 Structure'!E6</f>
        <v>0</v>
      </c>
      <c r="F51" s="58">
        <f>'IGP1 Structure'!F6</f>
        <v>0</v>
      </c>
      <c r="G51" s="58">
        <f>'IGP1 Structure'!G6</f>
        <v>0</v>
      </c>
      <c r="H51" s="58">
        <f>'IGP1 Structure'!H6</f>
        <v>0</v>
      </c>
      <c r="I51" s="58">
        <f>'IGP1 Structure'!I6</f>
        <v>0</v>
      </c>
      <c r="J51" s="58">
        <f>'IGP1 Structure'!J6</f>
        <v>0</v>
      </c>
      <c r="K51" s="58">
        <f>'IGP1 Structure'!K6</f>
        <v>0</v>
      </c>
      <c r="L51" s="58">
        <f>'IGP1 Structure'!L6</f>
        <v>0</v>
      </c>
    </row>
    <row r="52" spans="1:12">
      <c r="A52" s="58">
        <f>'IGP1 Structure'!A7</f>
        <v>0</v>
      </c>
      <c r="B52" s="58">
        <f>'IGP1 Structure'!B7</f>
        <v>0</v>
      </c>
      <c r="C52" s="58" t="str">
        <f>'IGP1 Structure'!C7</f>
        <v>C1.1</v>
      </c>
      <c r="D52" s="58" t="str">
        <f>'IGP1 Structure'!D7</f>
        <v>Country Name</v>
      </c>
      <c r="E52" s="58" t="str">
        <f>'IGP1 Structure'!E7</f>
        <v>Cambodia (KHM)</v>
      </c>
      <c r="F52" s="58">
        <f>'IGP1 Structure'!F7</f>
        <v>0</v>
      </c>
      <c r="G52" s="58">
        <f>'IGP1 Structure'!G7</f>
        <v>0</v>
      </c>
      <c r="H52" s="58">
        <f>'IGP1 Structure'!H7</f>
        <v>0</v>
      </c>
      <c r="I52" s="58">
        <f>'IGP1 Structure'!I7</f>
        <v>0</v>
      </c>
      <c r="J52" s="58">
        <f>'IGP1 Structure'!J7</f>
        <v>0</v>
      </c>
      <c r="K52" s="58">
        <f>'IGP1 Structure'!K7</f>
        <v>0</v>
      </c>
      <c r="L52" s="58">
        <f>'IGP1 Structure'!L7</f>
        <v>0</v>
      </c>
    </row>
    <row r="53" spans="1:12">
      <c r="A53" s="58">
        <f>'IGP1 Structure'!A8</f>
        <v>0</v>
      </c>
      <c r="B53" s="58">
        <f>'IGP1 Structure'!B8</f>
        <v>0</v>
      </c>
      <c r="C53" s="58" t="str">
        <f>'IGP1 Structure'!C8</f>
        <v>C1.2</v>
      </c>
      <c r="D53" s="58" t="str">
        <f>'IGP1 Structure'!D8</f>
        <v>Information/Data for Year</v>
      </c>
      <c r="E53" s="58">
        <f>'IGP1 Structure'!E8</f>
        <v>2025</v>
      </c>
      <c r="F53" s="58">
        <f>'IGP1 Structure'!F8</f>
        <v>0</v>
      </c>
      <c r="G53" s="58">
        <f>'IGP1 Structure'!G8</f>
        <v>0</v>
      </c>
      <c r="H53" s="58">
        <f>'IGP1 Structure'!H8</f>
        <v>0</v>
      </c>
      <c r="I53" s="58">
        <f>'IGP1 Structure'!I8</f>
        <v>0</v>
      </c>
      <c r="J53" s="58">
        <f>'IGP1 Structure'!J8</f>
        <v>0</v>
      </c>
      <c r="K53" s="58">
        <f>'IGP1 Structure'!K8</f>
        <v>0</v>
      </c>
      <c r="L53" s="58">
        <f>'IGP1 Structure'!L8</f>
        <v>0</v>
      </c>
    </row>
    <row r="54" spans="1:12">
      <c r="A54" s="58">
        <f>'IGP1 Structure'!A9</f>
        <v>0</v>
      </c>
      <c r="B54" s="58">
        <f>'IGP1 Structure'!B9</f>
        <v>0</v>
      </c>
      <c r="C54" s="58" t="str">
        <f>'IGP1 Structure'!C9</f>
        <v>C1.3</v>
      </c>
      <c r="D54" s="58" t="str">
        <f>'IGP1 Structure'!D9</f>
        <v>Total National Population</v>
      </c>
      <c r="E54" s="58">
        <f>'IGP1 Structure'!E9</f>
        <v>17577760</v>
      </c>
      <c r="F54" s="58">
        <f>'IGP1 Structure'!F9</f>
        <v>0</v>
      </c>
      <c r="G54" s="58">
        <f>'IGP1 Structure'!G9</f>
        <v>0</v>
      </c>
      <c r="H54" s="58">
        <f>'IGP1 Structure'!H9</f>
        <v>0</v>
      </c>
      <c r="I54" s="58">
        <f>'IGP1 Structure'!I9</f>
        <v>0</v>
      </c>
      <c r="J54" s="58">
        <f>'IGP1 Structure'!J9</f>
        <v>0</v>
      </c>
      <c r="K54" s="58">
        <f>'IGP1 Structure'!K9</f>
        <v>0</v>
      </c>
      <c r="L54" s="58" t="str">
        <f>'IGP1 Structure'!L9</f>
        <v xml:space="preserve">Estimate for 2025 made in 2021 (https://www.nis.gov.kh/nis/Census2019/Population%20Projection.pdf). Last census was in 2019. </v>
      </c>
    </row>
    <row r="55" spans="1:12">
      <c r="A55" s="58">
        <f>'IGP1 Structure'!A10</f>
        <v>0</v>
      </c>
      <c r="B55" s="58">
        <f>'IGP1 Structure'!B10</f>
        <v>0</v>
      </c>
      <c r="C55" s="58">
        <f>'IGP1 Structure'!C10</f>
        <v>0</v>
      </c>
      <c r="D55" s="58">
        <f>'IGP1 Structure'!D10</f>
        <v>0</v>
      </c>
      <c r="E55" s="58">
        <f>'IGP1 Structure'!E10</f>
        <v>0</v>
      </c>
      <c r="F55" s="58">
        <f>'IGP1 Structure'!F10</f>
        <v>0</v>
      </c>
      <c r="G55" s="58">
        <f>'IGP1 Structure'!G10</f>
        <v>0</v>
      </c>
      <c r="H55" s="58">
        <f>'IGP1 Structure'!H10</f>
        <v>0</v>
      </c>
      <c r="I55" s="58">
        <f>'IGP1 Structure'!I10</f>
        <v>0</v>
      </c>
      <c r="J55" s="58">
        <f>'IGP1 Structure'!J10</f>
        <v>0</v>
      </c>
      <c r="K55" s="58">
        <f>'IGP1 Structure'!K10</f>
        <v>0</v>
      </c>
      <c r="L55" s="58">
        <f>'IGP1 Structure'!L10</f>
        <v>0</v>
      </c>
    </row>
    <row r="56" spans="1:12">
      <c r="A56" s="58">
        <f>'IGP1 Structure'!A11</f>
        <v>0</v>
      </c>
      <c r="B56" s="58">
        <f>'IGP1 Structure'!B11</f>
        <v>0</v>
      </c>
      <c r="C56" s="58" t="str">
        <f>'IGP1 Structure'!C11</f>
        <v>C.4</v>
      </c>
      <c r="D56" s="58" t="str">
        <f>'IGP1 Structure'!D11</f>
        <v>Main decentralization / subnational / intergovernmental legislation /policies</v>
      </c>
      <c r="E56" s="58">
        <f>'IGP1 Structure'!E11</f>
        <v>0</v>
      </c>
      <c r="F56" s="58" t="str">
        <f>'IGP1 Structure'!F11</f>
        <v>Year  Enacted</v>
      </c>
      <c r="G56" s="58">
        <f>'IGP1 Structure'!G11</f>
        <v>0</v>
      </c>
      <c r="H56" s="58">
        <f>'IGP1 Structure'!H11</f>
        <v>0</v>
      </c>
      <c r="I56" s="58">
        <f>'IGP1 Structure'!I11</f>
        <v>0</v>
      </c>
      <c r="J56" s="58">
        <f>'IGP1 Structure'!J11</f>
        <v>0</v>
      </c>
      <c r="K56" s="58">
        <f>'IGP1 Structure'!K11</f>
        <v>0</v>
      </c>
      <c r="L56" s="58">
        <f>'IGP1 Structure'!L11</f>
        <v>0</v>
      </c>
    </row>
    <row r="57" spans="1:12">
      <c r="A57" s="58">
        <f>'IGP1 Structure'!A12</f>
        <v>0</v>
      </c>
      <c r="B57" s="58">
        <f>'IGP1 Structure'!B12</f>
        <v>0</v>
      </c>
      <c r="C57" s="58" t="str">
        <f>'IGP1 Structure'!C12</f>
        <v>C4.1</v>
      </c>
      <c r="D57" s="58" t="str">
        <f>'IGP1 Structure'!D12</f>
        <v xml:space="preserve">Law on Administrative Management of the Capital, Province, Municipality, District and Khan (Organic Law) </v>
      </c>
      <c r="E57" s="58">
        <f>'IGP1 Structure'!E12</f>
        <v>0</v>
      </c>
      <c r="F57" s="58">
        <f>'IGP1 Structure'!F12</f>
        <v>2009</v>
      </c>
      <c r="G57" s="58">
        <f>'IGP1 Structure'!G12</f>
        <v>0</v>
      </c>
      <c r="H57" s="58">
        <f>'IGP1 Structure'!H12</f>
        <v>0</v>
      </c>
      <c r="I57" s="58">
        <f>'IGP1 Structure'!I12</f>
        <v>0</v>
      </c>
      <c r="J57" s="58">
        <f>'IGP1 Structure'!J12</f>
        <v>0</v>
      </c>
      <c r="K57" s="58">
        <f>'IGP1 Structure'!K12</f>
        <v>0</v>
      </c>
      <c r="L57" s="58" t="str">
        <f>'IGP1 Structure'!L12</f>
        <v>Also: National Program for Sub-National Democratic Development (2021)</v>
      </c>
    </row>
    <row r="58" spans="1:12">
      <c r="A58" s="58">
        <f>'IGP1 Structure'!A13</f>
        <v>0</v>
      </c>
      <c r="B58" s="58">
        <f>'IGP1 Structure'!B13</f>
        <v>0</v>
      </c>
      <c r="C58" s="58" t="str">
        <f>'IGP1 Structure'!C13</f>
        <v>C4.2</v>
      </c>
      <c r="D58" s="58" t="str">
        <f>'IGP1 Structure'!D13</f>
        <v>Law on Provincial and Municipal Budgets and Assets Management</v>
      </c>
      <c r="E58" s="58">
        <f>'IGP1 Structure'!E13</f>
        <v>0</v>
      </c>
      <c r="F58" s="58">
        <f>'IGP1 Structure'!F13</f>
        <v>1998</v>
      </c>
      <c r="G58" s="58">
        <f>'IGP1 Structure'!G13</f>
        <v>0</v>
      </c>
      <c r="H58" s="58">
        <f>'IGP1 Structure'!H13</f>
        <v>0</v>
      </c>
      <c r="I58" s="58">
        <f>'IGP1 Structure'!I13</f>
        <v>0</v>
      </c>
      <c r="J58" s="58">
        <f>'IGP1 Structure'!J13</f>
        <v>0</v>
      </c>
      <c r="K58" s="58">
        <f>'IGP1 Structure'!K13</f>
        <v>0</v>
      </c>
      <c r="L58" s="58">
        <f>'IGP1 Structure'!L13</f>
        <v>0</v>
      </c>
    </row>
    <row r="59" spans="1:12">
      <c r="A59" s="58">
        <f>'IGP1 Structure'!A14</f>
        <v>0</v>
      </c>
      <c r="B59" s="58">
        <f>'IGP1 Structure'!B14</f>
        <v>0</v>
      </c>
      <c r="C59" s="58" t="str">
        <f>'IGP1 Structure'!C14</f>
        <v>C4.3</v>
      </c>
      <c r="D59" s="58" t="str">
        <f>'IGP1 Structure'!D14</f>
        <v>Commune and Sangkat Law</v>
      </c>
      <c r="E59" s="58">
        <f>'IGP1 Structure'!E14</f>
        <v>0</v>
      </c>
      <c r="F59" s="58">
        <f>'IGP1 Structure'!F14</f>
        <v>2001</v>
      </c>
      <c r="G59" s="58">
        <f>'IGP1 Structure'!G14</f>
        <v>0</v>
      </c>
      <c r="H59" s="58">
        <f>'IGP1 Structure'!H14</f>
        <v>0</v>
      </c>
      <c r="I59" s="58">
        <f>'IGP1 Structure'!I14</f>
        <v>0</v>
      </c>
      <c r="J59" s="58">
        <f>'IGP1 Structure'!J14</f>
        <v>0</v>
      </c>
      <c r="K59" s="58">
        <f>'IGP1 Structure'!K14</f>
        <v>0</v>
      </c>
      <c r="L59" s="58">
        <f>'IGP1 Structure'!L14</f>
        <v>0</v>
      </c>
    </row>
    <row r="60" spans="1:12">
      <c r="A60" s="58">
        <f>'IGP1 Structure'!A15</f>
        <v>0</v>
      </c>
      <c r="B60" s="58">
        <f>'IGP1 Structure'!B15</f>
        <v>0</v>
      </c>
      <c r="C60" s="58" t="str">
        <f>'IGP1 Structure'!C15</f>
        <v>C4.4</v>
      </c>
      <c r="D60" s="58" t="str">
        <f>'IGP1 Structure'!D15</f>
        <v>Subnational Finance Law</v>
      </c>
      <c r="E60" s="58">
        <f>'IGP1 Structure'!E15</f>
        <v>0</v>
      </c>
      <c r="F60" s="58">
        <f>'IGP1 Structure'!F15</f>
        <v>2011</v>
      </c>
      <c r="G60" s="58">
        <f>'IGP1 Structure'!G15</f>
        <v>0</v>
      </c>
      <c r="H60" s="58">
        <f>'IGP1 Structure'!H15</f>
        <v>0</v>
      </c>
      <c r="I60" s="58">
        <f>'IGP1 Structure'!I15</f>
        <v>0</v>
      </c>
      <c r="J60" s="58">
        <f>'IGP1 Structure'!J15</f>
        <v>0</v>
      </c>
      <c r="K60" s="58">
        <f>'IGP1 Structure'!K15</f>
        <v>0</v>
      </c>
      <c r="L60" s="58">
        <f>'IGP1 Structure'!L15</f>
        <v>0</v>
      </c>
    </row>
    <row r="61" spans="1:12">
      <c r="A61" s="58">
        <f>'IGP1 Structure'!A16</f>
        <v>0</v>
      </c>
      <c r="B61" s="58">
        <f>'IGP1 Structure'!B16</f>
        <v>0</v>
      </c>
      <c r="C61" s="58">
        <f>'IGP1 Structure'!C16</f>
        <v>0</v>
      </c>
      <c r="D61" s="58">
        <f>'IGP1 Structure'!D16</f>
        <v>0</v>
      </c>
      <c r="E61" s="58">
        <f>'IGP1 Structure'!E16</f>
        <v>0</v>
      </c>
      <c r="F61" s="58">
        <f>'IGP1 Structure'!F16</f>
        <v>0</v>
      </c>
      <c r="G61" s="58">
        <f>'IGP1 Structure'!G16</f>
        <v>0</v>
      </c>
      <c r="H61" s="58">
        <f>'IGP1 Structure'!H16</f>
        <v>0</v>
      </c>
      <c r="I61" s="58">
        <f>'IGP1 Structure'!I16</f>
        <v>0</v>
      </c>
      <c r="J61" s="58">
        <f>'IGP1 Structure'!J16</f>
        <v>0</v>
      </c>
      <c r="K61" s="58">
        <f>'IGP1 Structure'!K16</f>
        <v>0</v>
      </c>
      <c r="L61" s="58">
        <f>'IGP1 Structure'!L16</f>
        <v>0</v>
      </c>
    </row>
    <row r="62" spans="1:12">
      <c r="A62" s="58">
        <f>'IGP1 Structure'!A17</f>
        <v>0</v>
      </c>
      <c r="B62" s="58">
        <f>'IGP1 Structure'!B17</f>
        <v>0</v>
      </c>
      <c r="C62" s="58">
        <f>'IGP1 Structure'!C17</f>
        <v>0</v>
      </c>
      <c r="D62" s="58">
        <f>'IGP1 Structure'!D17</f>
        <v>0</v>
      </c>
      <c r="E62" s="58">
        <f>'IGP1 Structure'!E17</f>
        <v>0</v>
      </c>
      <c r="F62" s="58">
        <f>'IGP1 Structure'!F17</f>
        <v>0</v>
      </c>
      <c r="G62" s="58">
        <f>'IGP1 Structure'!G17</f>
        <v>0</v>
      </c>
      <c r="H62" s="58">
        <f>'IGP1 Structure'!H17</f>
        <v>0</v>
      </c>
      <c r="I62" s="58">
        <f>'IGP1 Structure'!I17</f>
        <v>0</v>
      </c>
      <c r="J62" s="58">
        <f>'IGP1 Structure'!J17</f>
        <v>0</v>
      </c>
      <c r="K62" s="58">
        <f>'IGP1 Structure'!K17</f>
        <v>0</v>
      </c>
      <c r="L62" s="58">
        <f>'IGP1 Structure'!L17</f>
        <v>0</v>
      </c>
    </row>
    <row r="63" spans="1:12">
      <c r="A63" s="58">
        <f>'IGP1 Structure'!A18</f>
        <v>0</v>
      </c>
      <c r="B63" s="58">
        <f>'IGP1 Structure'!B18</f>
        <v>0</v>
      </c>
      <c r="C63" s="58">
        <f>'IGP1 Structure'!C18</f>
        <v>0</v>
      </c>
      <c r="D63" s="58">
        <f>'IGP1 Structure'!D18</f>
        <v>0</v>
      </c>
      <c r="E63" s="58">
        <f>'IGP1 Structure'!E18</f>
        <v>0</v>
      </c>
      <c r="F63" s="58">
        <f>'IGP1 Structure'!F18</f>
        <v>0</v>
      </c>
      <c r="G63" s="58">
        <f>'IGP1 Structure'!G18</f>
        <v>0</v>
      </c>
      <c r="H63" s="58">
        <f>'IGP1 Structure'!H18</f>
        <v>0</v>
      </c>
      <c r="I63" s="58">
        <f>'IGP1 Structure'!I18</f>
        <v>0</v>
      </c>
      <c r="J63" s="58">
        <f>'IGP1 Structure'!J18</f>
        <v>0</v>
      </c>
      <c r="K63" s="58">
        <f>'IGP1 Structure'!K18</f>
        <v>0</v>
      </c>
      <c r="L63" s="58">
        <f>'IGP1 Structure'!L18</f>
        <v>0</v>
      </c>
    </row>
    <row r="64" spans="1:12">
      <c r="A64" s="58">
        <f>'IGP1 Structure'!A19</f>
        <v>0</v>
      </c>
      <c r="B64" s="58">
        <f>'IGP1 Structure'!B19</f>
        <v>0</v>
      </c>
      <c r="C64" s="58">
        <f>'IGP1 Structure'!C19</f>
        <v>0</v>
      </c>
      <c r="D64" s="58" t="str">
        <f>'IGP1 Structure'!D19</f>
        <v>Level / tier / type</v>
      </c>
      <c r="E64" s="58" t="str">
        <f>'IGP1 Structure'!E19</f>
        <v>Institutional level/tier/type (name)</v>
      </c>
      <c r="F64" s="58" t="str">
        <f>'IGP1 Structure'!F19</f>
        <v>Number of units</v>
      </c>
      <c r="G64" s="58" t="str">
        <f>'IGP1 Structure'!G19</f>
        <v>Complete territorial coverage?</v>
      </c>
      <c r="H64" s="58" t="str">
        <f>'IGP1 Structure'!H19</f>
        <v>Uniform structure ?</v>
      </c>
      <c r="I64" s="58" t="str">
        <f>'IGP1 Structure'!I19</f>
        <v>Subnational Governance Level / Tier / Type</v>
      </c>
      <c r="J64" s="58" t="str">
        <f>'IGP1 Structure'!J19</f>
        <v>Population of 
level / tier / type</v>
      </c>
      <c r="K64" s="58">
        <f>'IGP1 Structure'!K19</f>
        <v>0</v>
      </c>
      <c r="L64" s="58" t="str">
        <f>'IGP1 Structure'!L19</f>
        <v>Comments / Clarification</v>
      </c>
    </row>
    <row r="65" spans="1:17">
      <c r="A65" s="58">
        <f>'IGP1 Structure'!A20</f>
        <v>0</v>
      </c>
      <c r="B65" s="58">
        <f>'IGP1 Structure'!B20</f>
        <v>0</v>
      </c>
      <c r="C65" s="58">
        <f>'IGP1 Structure'!C20</f>
        <v>0</v>
      </c>
      <c r="D65" s="58">
        <f>'IGP1 Structure'!D20</f>
        <v>0</v>
      </c>
      <c r="E65" s="58">
        <f>'IGP1 Structure'!E20</f>
        <v>0</v>
      </c>
      <c r="F65" s="58">
        <f>'IGP1 Structure'!F20</f>
        <v>0</v>
      </c>
      <c r="G65" s="58">
        <f>'IGP1 Structure'!G20</f>
        <v>0</v>
      </c>
      <c r="H65" s="58">
        <f>'IGP1 Structure'!H20</f>
        <v>0</v>
      </c>
      <c r="I65" s="58">
        <f>'IGP1 Structure'!I20</f>
        <v>0</v>
      </c>
      <c r="J65" s="58">
        <f>'IGP1 Structure'!J20</f>
        <v>0</v>
      </c>
      <c r="K65" s="58">
        <f>'IGP1 Structure'!K20</f>
        <v>0</v>
      </c>
      <c r="L65" s="58">
        <f>'IGP1 Structure'!L20</f>
        <v>0</v>
      </c>
    </row>
    <row r="66" spans="1:17">
      <c r="A66" s="58">
        <f>'IGP1 Structure'!A21</f>
        <v>0</v>
      </c>
      <c r="B66" s="58">
        <f>'IGP1 Structure'!B21</f>
        <v>0</v>
      </c>
      <c r="C66" s="58" t="str">
        <f>'IGP1 Structure'!C21</f>
        <v>C</v>
      </c>
      <c r="D66" s="58" t="str">
        <f>'IGP1 Structure'!D21</f>
        <v>National level</v>
      </c>
      <c r="E66" s="58" t="str">
        <f>'IGP1 Structure'!E21</f>
        <v>Central Government</v>
      </c>
      <c r="F66" s="58">
        <f>'IGP1 Structure'!F21</f>
        <v>1</v>
      </c>
      <c r="G66" s="58">
        <f>'IGP1 Structure'!G21</f>
        <v>0</v>
      </c>
      <c r="H66" s="58">
        <f>'IGP1 Structure'!H21</f>
        <v>0</v>
      </c>
      <c r="I66" s="58">
        <f>'IGP1 Structure'!I21</f>
        <v>0</v>
      </c>
      <c r="J66" s="58">
        <f>'IGP1 Structure'!J21</f>
        <v>17577760</v>
      </c>
      <c r="K66" s="58">
        <f>'IGP1 Structure'!K21</f>
        <v>0</v>
      </c>
      <c r="L66" s="58" t="str">
        <f>'IGP1 Structure'!L21</f>
        <v>Numbers of jurisidictions for 2025: https://data.mef.gov.kh/datasets/pd_66a8603900604c000123e146</v>
      </c>
    </row>
    <row r="67" spans="1:17">
      <c r="A67" s="58">
        <f>'IGP1 Structure'!A22</f>
        <v>0</v>
      </c>
      <c r="B67" s="58">
        <f>'IGP1 Structure'!B22</f>
        <v>0</v>
      </c>
      <c r="C67" s="58" t="str">
        <f>'IGP1 Structure'!C22</f>
        <v>S1</v>
      </c>
      <c r="D67" s="58" t="str">
        <f>'IGP1 Structure'!D22</f>
        <v>First level / tier / type</v>
      </c>
      <c r="E67" s="58" t="str">
        <f>'IGP1 Structure'!E22</f>
        <v>Provinces</v>
      </c>
      <c r="F67" s="58">
        <f>'IGP1 Structure'!F22</f>
        <v>25</v>
      </c>
      <c r="G67" s="58" t="str">
        <f>'IGP1 Structure'!G22</f>
        <v>Yes</v>
      </c>
      <c r="H67" s="58" t="str">
        <f>'IGP1 Structure'!H22</f>
        <v>No</v>
      </c>
      <c r="I67" s="58" t="str">
        <f>'IGP1 Structure'!I22</f>
        <v>1-Main Regional</v>
      </c>
      <c r="J67" s="58">
        <f>'IGP1 Structure'!J22</f>
        <v>0</v>
      </c>
      <c r="K67" s="58">
        <f>'IGP1 Structure'!K22</f>
        <v>0</v>
      </c>
      <c r="L67" s="58" t="str">
        <f>'IGP1 Structure'!L22</f>
        <v>Phnom Penh is a provincial-level autonomous municipality</v>
      </c>
    </row>
    <row r="68" spans="1:17">
      <c r="A68" s="58">
        <f>'IGP1 Structure'!A23</f>
        <v>0</v>
      </c>
      <c r="B68" s="58">
        <f>'IGP1 Structure'!B23</f>
        <v>0</v>
      </c>
      <c r="C68" s="58" t="str">
        <f>'IGP1 Structure'!C23</f>
        <v>S2</v>
      </c>
      <c r="D68" s="58" t="str">
        <f>'IGP1 Structure'!D23</f>
        <v>Second level / tier  / type</v>
      </c>
      <c r="E68" s="58" t="str">
        <f>'IGP1 Structure'!E23</f>
        <v>Districts and Municipalities</v>
      </c>
      <c r="F68" s="58">
        <f>'IGP1 Structure'!F23</f>
        <v>210</v>
      </c>
      <c r="G68" s="58" t="str">
        <f>'IGP1 Structure'!G23</f>
        <v>Yes</v>
      </c>
      <c r="H68" s="58" t="str">
        <f>'IGP1 Structure'!H23</f>
        <v>No</v>
      </c>
      <c r="I68" s="58" t="str">
        <f>'IGP1 Structure'!I23</f>
        <v>2-Main Local</v>
      </c>
      <c r="J68" s="58">
        <f>'IGP1 Structure'!J23</f>
        <v>0</v>
      </c>
      <c r="K68" s="58">
        <f>'IGP1 Structure'!K23</f>
        <v>0</v>
      </c>
      <c r="L68" s="58" t="str">
        <f>'IGP1 Structure'!L23</f>
        <v>Includes Districts (Srok), Municipalities (Khong), as well as Sections (Khan) within Phnom Penh</v>
      </c>
    </row>
    <row r="69" spans="1:17">
      <c r="A69" s="58">
        <f>'IGP1 Structure'!A24</f>
        <v>0</v>
      </c>
      <c r="B69" s="58">
        <f>'IGP1 Structure'!B24</f>
        <v>0</v>
      </c>
      <c r="C69" s="58" t="str">
        <f>'IGP1 Structure'!C24</f>
        <v>S3</v>
      </c>
      <c r="D69" s="58" t="str">
        <f>'IGP1 Structure'!D24</f>
        <v>Third level / tier / type</v>
      </c>
      <c r="E69" s="58" t="str">
        <f>'IGP1 Structure'!E24</f>
        <v>Communes and Sangkat</v>
      </c>
      <c r="F69" s="58">
        <f>'IGP1 Structure'!F24</f>
        <v>1661</v>
      </c>
      <c r="G69" s="58" t="str">
        <f>'IGP1 Structure'!G24</f>
        <v>Yes</v>
      </c>
      <c r="H69" s="58" t="str">
        <f>'IGP1 Structure'!H24</f>
        <v>No</v>
      </c>
      <c r="I69" s="58" t="str">
        <f>'IGP1 Structure'!I24</f>
        <v>3-Lower Local</v>
      </c>
      <c r="J69" s="58">
        <f>'IGP1 Structure'!J24</f>
        <v>0</v>
      </c>
      <c r="K69" s="58">
        <f>'IGP1 Structure'!K24</f>
        <v>0</v>
      </c>
      <c r="L69" s="58">
        <f>'IGP1 Structure'!L24</f>
        <v>0</v>
      </c>
    </row>
    <row r="70" spans="1:17">
      <c r="A70" s="58">
        <f>'IGP1 Structure'!A25</f>
        <v>0</v>
      </c>
      <c r="B70" s="58">
        <f>'IGP1 Structure'!B25</f>
        <v>0</v>
      </c>
      <c r="C70" s="58" t="str">
        <f>'IGP1 Structure'!C25</f>
        <v>S4</v>
      </c>
      <c r="D70" s="58" t="str">
        <f>'IGP1 Structure'!D25</f>
        <v>Fourth level / tier / type</v>
      </c>
      <c r="E70" s="58">
        <f>'IGP1 Structure'!E25</f>
        <v>0</v>
      </c>
      <c r="F70" s="58">
        <f>'IGP1 Structure'!F25</f>
        <v>0</v>
      </c>
      <c r="G70" s="58" t="str">
        <f>'IGP1 Structure'!G25</f>
        <v>...</v>
      </c>
      <c r="H70" s="58" t="str">
        <f>'IGP1 Structure'!H25</f>
        <v>...</v>
      </c>
      <c r="I70" s="58" t="str">
        <f>'IGP1 Structure'!I25</f>
        <v>…</v>
      </c>
      <c r="J70" s="58">
        <f>'IGP1 Structure'!J25</f>
        <v>0</v>
      </c>
      <c r="K70" s="58">
        <f>'IGP1 Structure'!K25</f>
        <v>0</v>
      </c>
      <c r="L70" s="58">
        <f>'IGP1 Structure'!L25</f>
        <v>0</v>
      </c>
    </row>
    <row r="71" spans="1:17">
      <c r="A71" s="58">
        <f>'IGP1 Structure'!A26</f>
        <v>0</v>
      </c>
      <c r="B71" s="58">
        <f>'IGP1 Structure'!B26</f>
        <v>0</v>
      </c>
      <c r="C71" s="58">
        <f>'IGP1 Structure'!C26</f>
        <v>0</v>
      </c>
      <c r="D71" s="58">
        <f>'IGP1 Structure'!D26</f>
        <v>0</v>
      </c>
      <c r="E71" s="58">
        <f>'IGP1 Structure'!E26</f>
        <v>0</v>
      </c>
      <c r="F71" s="58">
        <f>'IGP1 Structure'!F26</f>
        <v>0</v>
      </c>
      <c r="G71" s="58">
        <f>'IGP1 Structure'!G26</f>
        <v>0</v>
      </c>
      <c r="H71" s="58">
        <f>'IGP1 Structure'!H26</f>
        <v>0</v>
      </c>
      <c r="I71" s="58">
        <f>'IGP1 Structure'!I26</f>
        <v>0</v>
      </c>
      <c r="J71" s="58">
        <f>'IGP1 Structure'!J26</f>
        <v>0</v>
      </c>
      <c r="K71" s="58">
        <f>'IGP1 Structure'!K26</f>
        <v>0</v>
      </c>
      <c r="L71" s="58">
        <f>'IGP1 Structure'!L26</f>
        <v>0</v>
      </c>
    </row>
    <row r="72" spans="1:17" s="199" customFormat="1" ht="12" thickBot="1">
      <c r="A72" s="199">
        <f>'IGP1 Structure'!A27</f>
        <v>0</v>
      </c>
      <c r="B72" s="199">
        <f>'IGP1 Structure'!B27</f>
        <v>0</v>
      </c>
      <c r="C72" s="199">
        <f>'IGP1 Structure'!C27</f>
        <v>0</v>
      </c>
      <c r="D72" s="199">
        <f>'IGP1 Structure'!D27</f>
        <v>0</v>
      </c>
      <c r="E72" s="199">
        <f>'IGP1 Structure'!E27</f>
        <v>0</v>
      </c>
      <c r="F72" s="199">
        <f>'IGP1 Structure'!F27</f>
        <v>0</v>
      </c>
      <c r="G72" s="199">
        <f>'IGP1 Structure'!G27</f>
        <v>0</v>
      </c>
      <c r="H72" s="199">
        <f>'IGP1 Structure'!H27</f>
        <v>0</v>
      </c>
      <c r="I72" s="199">
        <f>'IGP1 Structure'!I27</f>
        <v>0</v>
      </c>
      <c r="J72" s="199">
        <f>'IGP1 Structure'!J27</f>
        <v>0</v>
      </c>
      <c r="K72" s="199">
        <f>'IGP1 Structure'!K27</f>
        <v>0</v>
      </c>
      <c r="L72" s="199">
        <f>'IGP1 Structure'!L27</f>
        <v>0</v>
      </c>
      <c r="N72" s="200"/>
      <c r="O72" s="200"/>
      <c r="P72" s="200"/>
      <c r="Q72" s="200"/>
    </row>
    <row r="73" spans="1:17">
      <c r="A73" s="58">
        <f>'IGP2 Governance'!A1</f>
        <v>0</v>
      </c>
      <c r="B73" s="58">
        <f>'IGP2 Governance'!B1</f>
        <v>0</v>
      </c>
      <c r="C73" s="58">
        <f>'IGP2 Governance'!C1</f>
        <v>0</v>
      </c>
      <c r="D73" s="58">
        <f>'IGP2 Governance'!D1</f>
        <v>0</v>
      </c>
      <c r="E73" s="58">
        <f>'IGP2 Governance'!E1</f>
        <v>0</v>
      </c>
      <c r="F73" s="58">
        <f>'IGP2 Governance'!F1</f>
        <v>0</v>
      </c>
      <c r="G73" s="58">
        <f>'IGP2 Governance'!G1</f>
        <v>0</v>
      </c>
      <c r="H73" s="58">
        <f>'IGP2 Governance'!H1</f>
        <v>0</v>
      </c>
      <c r="I73" s="58">
        <f>'IGP2 Governance'!I1</f>
        <v>0</v>
      </c>
      <c r="J73" s="58">
        <f>'IGP2 Governance'!J1</f>
        <v>0</v>
      </c>
      <c r="K73" s="58">
        <f>'IGP2 Governance'!K1</f>
        <v>0</v>
      </c>
      <c r="L73" s="58">
        <f>'IGP2 Governance'!L1</f>
        <v>0</v>
      </c>
      <c r="M73" s="58">
        <f>'IGP2 Governance'!M1</f>
        <v>0</v>
      </c>
    </row>
    <row r="74" spans="1:17">
      <c r="A74" s="58">
        <f>'IGP2 Governance'!A2</f>
        <v>0</v>
      </c>
      <c r="B74" s="58">
        <f>'IGP2 Governance'!B2</f>
        <v>0</v>
      </c>
      <c r="C74" s="58">
        <f>'IGP2 Governance'!C2</f>
        <v>0</v>
      </c>
      <c r="D74" s="58" t="str">
        <f>'IGP2 Governance'!D2</f>
        <v>LoGICA INTERGOVERNMENTAL PROFILE: NATURE OF SUBNATIONAL GOVERNANCE INSTITUTIONS</v>
      </c>
      <c r="E74" s="58">
        <f>'IGP2 Governance'!E2</f>
        <v>0</v>
      </c>
      <c r="F74" s="58">
        <f>'IGP2 Governance'!F2</f>
        <v>0</v>
      </c>
      <c r="G74" s="58">
        <f>'IGP2 Governance'!G2</f>
        <v>0</v>
      </c>
      <c r="H74" s="58">
        <f>'IGP2 Governance'!H2</f>
        <v>0</v>
      </c>
      <c r="I74" s="58">
        <f>'IGP2 Governance'!I2</f>
        <v>0</v>
      </c>
      <c r="J74" s="58">
        <f>'IGP2 Governance'!J2</f>
        <v>0</v>
      </c>
      <c r="K74" s="58">
        <f>'IGP2 Governance'!K2</f>
        <v>0</v>
      </c>
      <c r="L74" s="58">
        <f>'IGP2 Governance'!L2</f>
        <v>0</v>
      </c>
      <c r="M74" s="58">
        <f>'IGP2 Governance'!M2</f>
        <v>0</v>
      </c>
    </row>
    <row r="75" spans="1:17">
      <c r="A75" s="58">
        <f>'IGP2 Governance'!A3</f>
        <v>0</v>
      </c>
      <c r="B75" s="58">
        <f>'IGP2 Governance'!B3</f>
        <v>0</v>
      </c>
      <c r="C75" s="58">
        <f>'IGP2 Governance'!C3</f>
        <v>0</v>
      </c>
      <c r="D75" s="58">
        <f>'IGP2 Governance'!D3</f>
        <v>0</v>
      </c>
      <c r="E75" s="58">
        <f>'IGP2 Governance'!E3</f>
        <v>0</v>
      </c>
      <c r="F75" s="58">
        <f>'IGP2 Governance'!F3</f>
        <v>0</v>
      </c>
      <c r="G75" s="58">
        <f>'IGP2 Governance'!G3</f>
        <v>0</v>
      </c>
      <c r="H75" s="58">
        <f>'IGP2 Governance'!H3</f>
        <v>0</v>
      </c>
      <c r="I75" s="58">
        <f>'IGP2 Governance'!I3</f>
        <v>0</v>
      </c>
      <c r="J75" s="58">
        <f>'IGP2 Governance'!J3</f>
        <v>0</v>
      </c>
      <c r="K75" s="58">
        <f>'IGP2 Governance'!K3</f>
        <v>0</v>
      </c>
      <c r="L75" s="58">
        <f>'IGP2 Governance'!L3</f>
        <v>0</v>
      </c>
      <c r="M75" s="58">
        <f>'IGP2 Governance'!M3</f>
        <v>0</v>
      </c>
    </row>
    <row r="76" spans="1:17">
      <c r="A76" s="58">
        <f>'IGP2 Governance'!A4</f>
        <v>0</v>
      </c>
      <c r="B76" s="58">
        <f>'IGP2 Governance'!B4</f>
        <v>0</v>
      </c>
      <c r="C76" s="58">
        <f>'IGP2 Governance'!C4</f>
        <v>0</v>
      </c>
      <c r="D76" s="58">
        <f>'IGP2 Governance'!D4</f>
        <v>0</v>
      </c>
      <c r="E76" s="58">
        <f>'IGP2 Governance'!E4</f>
        <v>0</v>
      </c>
      <c r="F76" s="58">
        <f>'IGP2 Governance'!F4</f>
        <v>0</v>
      </c>
      <c r="G76" s="58">
        <f>'IGP2 Governance'!G4</f>
        <v>0</v>
      </c>
      <c r="H76" s="58">
        <f>'IGP2 Governance'!H4</f>
        <v>0</v>
      </c>
      <c r="I76" s="58">
        <f>'IGP2 Governance'!I4</f>
        <v>0</v>
      </c>
      <c r="J76" s="58">
        <f>'IGP2 Governance'!J4</f>
        <v>0</v>
      </c>
      <c r="K76" s="58">
        <f>'IGP2 Governance'!K4</f>
        <v>0</v>
      </c>
      <c r="L76" s="58">
        <f>'IGP2 Governance'!L4</f>
        <v>0</v>
      </c>
      <c r="M76" s="58">
        <f>'IGP2 Governance'!M4</f>
        <v>0</v>
      </c>
    </row>
    <row r="77" spans="1:17">
      <c r="A77" s="58">
        <f>'IGP2 Governance'!A5</f>
        <v>0</v>
      </c>
      <c r="B77" s="58">
        <f>'IGP2 Governance'!B5</f>
        <v>0</v>
      </c>
      <c r="C77" s="58">
        <f>'IGP2 Governance'!C5</f>
        <v>0</v>
      </c>
      <c r="D77" s="58" t="str">
        <f>'IGP2 Governance'!D5</f>
        <v>Government level / tier / type</v>
      </c>
      <c r="E77" s="58" t="str">
        <f>'IGP2 Governance'!E5</f>
        <v>Provinces</v>
      </c>
      <c r="F77" s="58" t="str">
        <f>'IGP2 Governance'!F5</f>
        <v>Districts and Municipalities</v>
      </c>
      <c r="G77" s="58" t="str">
        <f>'IGP2 Governance'!G5</f>
        <v>Communes and Sangkat</v>
      </c>
      <c r="H77" s="58">
        <f>'IGP2 Governance'!H5</f>
        <v>0</v>
      </c>
      <c r="I77" s="58">
        <f>'IGP2 Governance'!I5</f>
        <v>0</v>
      </c>
      <c r="J77" s="58" t="str">
        <f>'IGP2 Governance'!J5</f>
        <v>Comments / Clarification: 
Provinces</v>
      </c>
      <c r="K77" s="58" t="str">
        <f>'IGP2 Governance'!K5</f>
        <v>Comments / Clarification: 
Districts and Municipalities</v>
      </c>
      <c r="L77" s="58" t="str">
        <f>'IGP2 Governance'!L5</f>
        <v>Comments / Clarification: 
Communes and Sangkat</v>
      </c>
      <c r="M77" s="58" t="str">
        <f>'IGP2 Governance'!M5</f>
        <v>Comments / Clarification: 
0</v>
      </c>
    </row>
    <row r="78" spans="1:17">
      <c r="A78" s="58">
        <f>'IGP2 Governance'!A6</f>
        <v>0</v>
      </c>
      <c r="B78" s="58">
        <f>'IGP2 Governance'!B6</f>
        <v>0</v>
      </c>
      <c r="C78" s="58">
        <f>'IGP2 Governance'!C6</f>
        <v>0</v>
      </c>
      <c r="D78" s="58">
        <f>'IGP2 Governance'!D6</f>
        <v>0</v>
      </c>
      <c r="E78" s="58">
        <f>'IGP2 Governance'!E6</f>
        <v>0</v>
      </c>
      <c r="F78" s="58">
        <f>'IGP2 Governance'!F6</f>
        <v>0</v>
      </c>
      <c r="G78" s="58">
        <f>'IGP2 Governance'!G6</f>
        <v>0</v>
      </c>
      <c r="H78" s="58">
        <f>'IGP2 Governance'!H6</f>
        <v>0</v>
      </c>
      <c r="I78" s="58">
        <f>'IGP2 Governance'!I6</f>
        <v>0</v>
      </c>
      <c r="J78" s="58">
        <f>'IGP2 Governance'!J6</f>
        <v>0</v>
      </c>
      <c r="K78" s="58">
        <f>'IGP2 Governance'!K6</f>
        <v>0</v>
      </c>
      <c r="L78" s="58">
        <f>'IGP2 Governance'!L6</f>
        <v>0</v>
      </c>
      <c r="M78" s="58">
        <f>'IGP2 Governance'!M6</f>
        <v>0</v>
      </c>
    </row>
    <row r="79" spans="1:17">
      <c r="A79" s="58">
        <f>'IGP2 Governance'!A7</f>
        <v>0</v>
      </c>
      <c r="B79" s="58">
        <f>'IGP2 Governance'!B7</f>
        <v>0</v>
      </c>
      <c r="C79" s="58" t="str">
        <f>'IGP2 Governance'!C7</f>
        <v>G1</v>
      </c>
      <c r="D79" s="58" t="str">
        <f>'IGP2 Governance'!D7</f>
        <v>Institutional characteristics, autonomy and authority</v>
      </c>
      <c r="E79" s="58">
        <f>'IGP2 Governance'!E7</f>
        <v>0</v>
      </c>
      <c r="F79" s="58">
        <f>'IGP2 Governance'!F7</f>
        <v>0</v>
      </c>
      <c r="G79" s="58">
        <f>'IGP2 Governance'!G7</f>
        <v>0</v>
      </c>
      <c r="H79" s="58">
        <f>'IGP2 Governance'!H7</f>
        <v>0</v>
      </c>
      <c r="I79" s="58">
        <f>'IGP2 Governance'!I7</f>
        <v>0</v>
      </c>
      <c r="J79" s="58">
        <f>'IGP2 Governance'!J7</f>
        <v>0</v>
      </c>
      <c r="K79" s="58">
        <f>'IGP2 Governance'!K7</f>
        <v>0</v>
      </c>
      <c r="L79" s="58">
        <f>'IGP2 Governance'!L7</f>
        <v>0</v>
      </c>
      <c r="M79" s="58">
        <f>'IGP2 Governance'!M7</f>
        <v>0</v>
      </c>
    </row>
    <row r="80" spans="1:17">
      <c r="A80" s="58">
        <f>'IGP2 Governance'!A8</f>
        <v>0</v>
      </c>
      <c r="B80" s="58">
        <f>'IGP2 Governance'!B8</f>
        <v>0</v>
      </c>
      <c r="C80" s="58" t="str">
        <f>'IGP2 Governance'!C8</f>
        <v>G1.1A</v>
      </c>
      <c r="D80" s="58" t="str">
        <f>'IGP2 Governance'!D8</f>
        <v>Are subnational entities at this level/tier/type de jure corporate bodies (institutional units)?</v>
      </c>
      <c r="E80" s="58" t="str">
        <f>'IGP2 Governance'!E8</f>
        <v>Yes</v>
      </c>
      <c r="F80" s="58" t="str">
        <f>'IGP2 Governance'!F8</f>
        <v>Yes</v>
      </c>
      <c r="G80" s="58" t="str">
        <f>'IGP2 Governance'!G8</f>
        <v>Yes</v>
      </c>
      <c r="H80" s="58" t="str">
        <f>'IGP2 Governance'!H8</f>
        <v>…</v>
      </c>
      <c r="I80" s="58">
        <f>'IGP2 Governance'!I8</f>
        <v>0</v>
      </c>
      <c r="J80" s="58" t="str">
        <f>'IGP2 Governance'!J8</f>
        <v>Under the Law on Administrative Management of the Capital, Provinces, Municipalities, Districts, and Khans (the Organic Law), first-level administrative divisions—which include the 24 provinces and the capital city of Phnom Penh—function as autonomous sub-national public entities. In practice, however, they function as deconcentrated units of the central government.</v>
      </c>
      <c r="K80" s="58" t="str">
        <f>'IGP2 Governance'!K8</f>
        <v>Under the Law on Administrative Management of the Capital, Provinces, Municipalities, Districts, and Khans (the Organic Law), second-level administrative divisions—which include districts and municipalities—function as autonomous sub-national public entities. In practice, however, they function as deconcentrated units of the central government.</v>
      </c>
      <c r="L80" s="58" t="str">
        <f>'IGP2 Governance'!L8</f>
        <v>Under Article 2 of the Law on Commune/Sangkat Administrative Management, both Communes and Sangkats are legally recognized as independent legal entities. This grants them administrative and financial autonomy. In principle, they can independently own property, manage budgets, enter into contracts, and issue local bylaws to govern their territories.</v>
      </c>
      <c r="M80" s="58">
        <f>'IGP2 Governance'!M8</f>
        <v>0</v>
      </c>
    </row>
    <row r="81" spans="1:13">
      <c r="A81" s="58">
        <f>'IGP2 Governance'!A9</f>
        <v>0</v>
      </c>
      <c r="B81" s="58">
        <f>'IGP2 Governance'!B9</f>
        <v>0</v>
      </c>
      <c r="C81" s="58" t="str">
        <f>'IGP2 Governance'!C9</f>
        <v>G1.1B</v>
      </c>
      <c r="D81" s="58" t="str">
        <f>'IGP2 Governance'!D9</f>
        <v>Do subnational entities at this level/tier/type engage in public sector functions?</v>
      </c>
      <c r="E81" s="58" t="str">
        <f>'IGP2 Governance'!E9</f>
        <v>Yes</v>
      </c>
      <c r="F81" s="58" t="str">
        <f>'IGP2 Governance'!F9</f>
        <v>Yes</v>
      </c>
      <c r="G81" s="58" t="str">
        <f>'IGP2 Governance'!G9</f>
        <v>Yes</v>
      </c>
      <c r="H81" s="58" t="str">
        <f>'IGP2 Governance'!H9</f>
        <v>…</v>
      </c>
      <c r="I81" s="58">
        <f>'IGP2 Governance'!I9</f>
        <v>0</v>
      </c>
      <c r="J81" s="58">
        <f>'IGP2 Governance'!J9</f>
        <v>0</v>
      </c>
      <c r="K81" s="58">
        <f>'IGP2 Governance'!K9</f>
        <v>0</v>
      </c>
      <c r="L81" s="58">
        <f>'IGP2 Governance'!L9</f>
        <v>0</v>
      </c>
      <c r="M81" s="58">
        <f>'IGP2 Governance'!M9</f>
        <v>0</v>
      </c>
    </row>
    <row r="82" spans="1:13">
      <c r="A82" s="58">
        <f>'IGP2 Governance'!A10</f>
        <v>0</v>
      </c>
      <c r="B82" s="58">
        <f>'IGP2 Governance'!B10</f>
        <v>0</v>
      </c>
      <c r="C82" s="58" t="str">
        <f>'IGP2 Governance'!C10</f>
        <v>G1.2</v>
      </c>
      <c r="D82" s="58" t="str">
        <f>'IGP2 Governance'!D10</f>
        <v>Do subnational entities at this level/tier/type meet the preconditions of de facto corporate bodies?</v>
      </c>
      <c r="E82" s="58" t="str">
        <f>'IGP2 Governance'!E10</f>
        <v>No</v>
      </c>
      <c r="F82" s="58" t="str">
        <f>'IGP2 Governance'!F10</f>
        <v>No</v>
      </c>
      <c r="G82" s="58" t="str">
        <f>'IGP2 Governance'!G10</f>
        <v>No</v>
      </c>
      <c r="H82" s="58" t="str">
        <f>'IGP2 Governance'!H10</f>
        <v>…</v>
      </c>
      <c r="I82" s="58">
        <f>'IGP2 Governance'!I10</f>
        <v>0</v>
      </c>
      <c r="J82" s="58">
        <f>'IGP2 Governance'!J10</f>
        <v>0</v>
      </c>
      <c r="K82" s="58">
        <f>'IGP2 Governance'!K10</f>
        <v>0</v>
      </c>
      <c r="L82" s="58">
        <f>'IGP2 Governance'!L10</f>
        <v>0</v>
      </c>
      <c r="M82" s="58">
        <f>'IGP2 Governance'!M10</f>
        <v>0</v>
      </c>
    </row>
    <row r="83" spans="1:13">
      <c r="A83" s="58">
        <f>'IGP2 Governance'!A11</f>
        <v>0</v>
      </c>
      <c r="B83" s="58">
        <f>'IGP2 Governance'!B11</f>
        <v>0</v>
      </c>
      <c r="C83" s="58" t="str">
        <f>'IGP2 Governance'!C11</f>
        <v>G1.3</v>
      </c>
      <c r="D83" s="58" t="str">
        <f>'IGP2 Governance'!D11</f>
        <v xml:space="preserve">Are subnational institutions de jure and de facto corporate bodies with extensive (de jure/de facto) functions? </v>
      </c>
      <c r="E83" s="58" t="str">
        <f>'IGP2 Governance'!E11</f>
        <v>No</v>
      </c>
      <c r="F83" s="58" t="str">
        <f>'IGP2 Governance'!F11</f>
        <v>No</v>
      </c>
      <c r="G83" s="58" t="str">
        <f>'IGP2 Governance'!G11</f>
        <v>No</v>
      </c>
      <c r="H83" s="58" t="str">
        <f>'IGP2 Governance'!H11</f>
        <v>…</v>
      </c>
      <c r="I83" s="58">
        <f>'IGP2 Governance'!I11</f>
        <v>0</v>
      </c>
      <c r="J83" s="58">
        <f>'IGP2 Governance'!J11</f>
        <v>0</v>
      </c>
      <c r="K83" s="58">
        <f>'IGP2 Governance'!K11</f>
        <v>0</v>
      </c>
      <c r="L83" s="58">
        <f>'IGP2 Governance'!L11</f>
        <v>0</v>
      </c>
      <c r="M83" s="58">
        <f>'IGP2 Governance'!M11</f>
        <v>0</v>
      </c>
    </row>
    <row r="84" spans="1:13">
      <c r="A84" s="58">
        <f>'IGP2 Governance'!A12</f>
        <v>0</v>
      </c>
      <c r="B84" s="58">
        <f>'IGP2 Governance'!B12</f>
        <v>0</v>
      </c>
      <c r="C84" s="58">
        <f>'IGP2 Governance'!C12</f>
        <v>0</v>
      </c>
      <c r="D84" s="58">
        <f>'IGP2 Governance'!D12</f>
        <v>0</v>
      </c>
      <c r="E84" s="58">
        <f>'IGP2 Governance'!E12</f>
        <v>0</v>
      </c>
      <c r="F84" s="58">
        <f>'IGP2 Governance'!F12</f>
        <v>0</v>
      </c>
      <c r="G84" s="58">
        <f>'IGP2 Governance'!G12</f>
        <v>0</v>
      </c>
      <c r="H84" s="58">
        <f>'IGP2 Governance'!H12</f>
        <v>0</v>
      </c>
      <c r="I84" s="58">
        <f>'IGP2 Governance'!I12</f>
        <v>0</v>
      </c>
      <c r="J84" s="58">
        <f>'IGP2 Governance'!J12</f>
        <v>0</v>
      </c>
      <c r="K84" s="58">
        <f>'IGP2 Governance'!K12</f>
        <v>0</v>
      </c>
      <c r="L84" s="58">
        <f>'IGP2 Governance'!L12</f>
        <v>0</v>
      </c>
      <c r="M84" s="58">
        <f>'IGP2 Governance'!M12</f>
        <v>0</v>
      </c>
    </row>
    <row r="85" spans="1:13">
      <c r="A85" s="58">
        <f>'IGP2 Governance'!A13</f>
        <v>0</v>
      </c>
      <c r="B85" s="58">
        <f>'IGP2 Governance'!B13</f>
        <v>0</v>
      </c>
      <c r="C85" s="58" t="str">
        <f>'IGP2 Governance'!C13</f>
        <v>G2</v>
      </c>
      <c r="D85" s="58" t="str">
        <f>'IGP2 Governance'!D13</f>
        <v>Political characteristics, autonomy and authority</v>
      </c>
      <c r="E85" s="58">
        <f>'IGP2 Governance'!E13</f>
        <v>0</v>
      </c>
      <c r="F85" s="58">
        <f>'IGP2 Governance'!F13</f>
        <v>0</v>
      </c>
      <c r="G85" s="58">
        <f>'IGP2 Governance'!G13</f>
        <v>0</v>
      </c>
      <c r="H85" s="58">
        <f>'IGP2 Governance'!H13</f>
        <v>0</v>
      </c>
      <c r="I85" s="58">
        <f>'IGP2 Governance'!I13</f>
        <v>0</v>
      </c>
      <c r="J85" s="58">
        <f>'IGP2 Governance'!J13</f>
        <v>0</v>
      </c>
      <c r="K85" s="58">
        <f>'IGP2 Governance'!K13</f>
        <v>0</v>
      </c>
      <c r="L85" s="58">
        <f>'IGP2 Governance'!L13</f>
        <v>0</v>
      </c>
      <c r="M85" s="58">
        <f>'IGP2 Governance'!M13</f>
        <v>0</v>
      </c>
    </row>
    <row r="86" spans="1:13">
      <c r="A86" s="58">
        <f>'IGP2 Governance'!A14</f>
        <v>0</v>
      </c>
      <c r="B86" s="58">
        <f>'IGP2 Governance'!B14</f>
        <v>0</v>
      </c>
      <c r="C86" s="58" t="str">
        <f>'IGP2 Governance'!C14</f>
        <v>G2.1A</v>
      </c>
      <c r="D86" s="58" t="str">
        <f>'IGP2 Governance'!D14</f>
        <v>Do subnational entities at this level/tier/type have their own (political/elected) leadership?</v>
      </c>
      <c r="E86" s="58" t="str">
        <f>'IGP2 Governance'!E14</f>
        <v>Yes</v>
      </c>
      <c r="F86" s="58" t="str">
        <f>'IGP2 Governance'!F14</f>
        <v>Yes</v>
      </c>
      <c r="G86" s="58" t="str">
        <f>'IGP2 Governance'!G14</f>
        <v>Yes</v>
      </c>
      <c r="H86" s="58" t="str">
        <f>'IGP2 Governance'!H14</f>
        <v>…</v>
      </c>
      <c r="I86" s="58">
        <f>'IGP2 Governance'!I14</f>
        <v>0</v>
      </c>
      <c r="J86" s="58" t="str">
        <f>'IGP2 Governance'!J14</f>
        <v>Governance at each level is defined by the Organic Law on Sub-National Administrations, which utilizes both Councils (the legislative/deliberative body) and Boards of Governors (the executive body).</v>
      </c>
      <c r="K86" s="58">
        <f>'IGP2 Governance'!K14</f>
        <v>0</v>
      </c>
      <c r="L86" s="58">
        <f>'IGP2 Governance'!L14</f>
        <v>0</v>
      </c>
      <c r="M86" s="58">
        <f>'IGP2 Governance'!M14</f>
        <v>0</v>
      </c>
    </row>
    <row r="87" spans="1:13">
      <c r="A87" s="58">
        <f>'IGP2 Governance'!A15</f>
        <v>0</v>
      </c>
      <c r="B87" s="58">
        <f>'IGP2 Governance'!B15</f>
        <v>0</v>
      </c>
      <c r="C87" s="58" t="str">
        <f>'IGP2 Governance'!C15</f>
        <v>G2.1B</v>
      </c>
      <c r="D87" s="58" t="str">
        <f>'IGP2 Governance'!D15</f>
        <v>Does the political leadership have a degree of autonomy and authoritative decision-making power?</v>
      </c>
      <c r="E87" s="58" t="str">
        <f>'IGP2 Governance'!E15</f>
        <v>No</v>
      </c>
      <c r="F87" s="58" t="str">
        <f>'IGP2 Governance'!F15</f>
        <v>No</v>
      </c>
      <c r="G87" s="58" t="str">
        <f>'IGP2 Governance'!G15</f>
        <v>Yes</v>
      </c>
      <c r="H87" s="58" t="str">
        <f>'IGP2 Governance'!H15</f>
        <v>…</v>
      </c>
      <c r="I87" s="58">
        <f>'IGP2 Governance'!I15</f>
        <v>0</v>
      </c>
      <c r="J87" s="58" t="str">
        <f>'IGP2 Governance'!J15</f>
        <v>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The executive leadership of Cambodia's 24 provinces and the capital city is vested in their Board of Governors (known at the provincial level as the Khaet), which is appointed by the central government via the Ministry of Interior.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v>
      </c>
      <c r="K87" s="58" t="str">
        <f>'IGP2 Governance'!K15</f>
        <v>Under the 2008 Organic Law, districts are recognized as legal corporate entities with their own indirectly-elected councils (voted in by commune councilors). In practice, however, districts (srok in rural areas or khan in urban centers) act as both deconcentrated arms of the central government and as emerging decentralized administrative entities. District offices (e.g., for health, education, and land management) are, through their respective provincial offices, funded and answerable directly to the central government in Phnom Penh, rather than part of an integrated district corporate entity.  Since 2012, districts have had a degree of discretion through their District/Municipal Fund allocations. On net, however, it is difficult to argue that district and municipalities have autonomous and authoritative decision-making power.</v>
      </c>
      <c r="L87" s="58" t="str">
        <f>'IGP2 Governance'!L15</f>
        <v>Higher tiers of subnational administration (provinces and districts) have historically functioned as strictly or largely deconcentrated entities (extensions of the central ministries). In contrast, communes (khum in rural areas or sangkat in urban zones) are primarily decentralized entities rather than deconcentrated ones. They have their own legal status, corporate powers to manage local development, and limited autonomous authority to raise revenue and adopt annual budgets. As directly elected local bodies, communes have greater de facto decision-making autonomy compared to provincial and district institutions.</v>
      </c>
      <c r="M87" s="58">
        <f>'IGP2 Governance'!M15</f>
        <v>0</v>
      </c>
    </row>
    <row r="88" spans="1:13">
      <c r="A88" s="58">
        <f>'IGP2 Governance'!A16</f>
        <v>0</v>
      </c>
      <c r="B88" s="58">
        <f>'IGP2 Governance'!B16</f>
        <v>0</v>
      </c>
      <c r="C88" s="58" t="str">
        <f>'IGP2 Governance'!C16</f>
        <v>G2.2A</v>
      </c>
      <c r="D88" s="58" t="str">
        <f>'IGP2 Governance'!D16</f>
        <v>Is the subnational political leadership, at least in part, (directly or indirectly) elected?</v>
      </c>
      <c r="E88" s="58" t="str">
        <f>'IGP2 Governance'!E16</f>
        <v>Yes</v>
      </c>
      <c r="F88" s="58" t="str">
        <f>'IGP2 Governance'!F16</f>
        <v>Yes</v>
      </c>
      <c r="G88" s="58" t="str">
        <f>'IGP2 Governance'!G16</f>
        <v>Yes</v>
      </c>
      <c r="H88" s="58" t="str">
        <f>'IGP2 Governance'!H16</f>
        <v>…</v>
      </c>
      <c r="I88" s="58">
        <f>'IGP2 Governance'!I16</f>
        <v>0</v>
      </c>
      <c r="J88" s="58" t="str">
        <f>'IGP2 Governance'!J16</f>
        <v>Higher-tier subnational entities, including the 24 provinces, the capital city (Phnom Penh), and smaller municipalities or districts have councils that are indirectly elected. Only the members of the directly elected Commune/Sangkat Councils have the right to vote in these council elections.</v>
      </c>
      <c r="K88" s="58">
        <f>'IGP2 Governance'!K16</f>
        <v>0</v>
      </c>
      <c r="L88" s="58">
        <f>'IGP2 Governance'!L16</f>
        <v>0</v>
      </c>
      <c r="M88" s="58">
        <f>'IGP2 Governance'!M16</f>
        <v>0</v>
      </c>
    </row>
    <row r="89" spans="1:13">
      <c r="A89" s="58">
        <f>'IGP2 Governance'!A17</f>
        <v>0</v>
      </c>
      <c r="B89" s="58">
        <f>'IGP2 Governance'!B17</f>
        <v>0</v>
      </c>
      <c r="C89" s="58" t="str">
        <f>'IGP2 Governance'!C17</f>
        <v>G2.2B</v>
      </c>
      <c r="D89" s="58" t="str">
        <f>'IGP2 Governance'!D17</f>
        <v>Do subnational entities have (de jure / de facto) autonomy and authoritative power over political decisions?</v>
      </c>
      <c r="E89" s="58" t="str">
        <f>'IGP2 Governance'!E17</f>
        <v>No</v>
      </c>
      <c r="F89" s="58" t="str">
        <f>'IGP2 Governance'!F17</f>
        <v>No</v>
      </c>
      <c r="G89" s="58" t="str">
        <f>'IGP2 Governance'!G17</f>
        <v>No</v>
      </c>
      <c r="H89" s="58" t="str">
        <f>'IGP2 Governance'!H17</f>
        <v>…</v>
      </c>
      <c r="I89" s="58">
        <f>'IGP2 Governance'!I17</f>
        <v>0</v>
      </c>
      <c r="J89" s="58" t="str">
        <f>'IGP2 Governance'!J17</f>
        <v>Subnational governments operate in a system heavily dominated by the ruling Cambodian People's Party (CPP), which has established a de facto one-party state. Local governors and officials are appointed by or directly answer to the central executive, meaning actual political decision-making flows top-down.</v>
      </c>
      <c r="K89" s="58">
        <f>'IGP2 Governance'!K17</f>
        <v>0</v>
      </c>
      <c r="L89" s="58">
        <f>'IGP2 Governance'!L17</f>
        <v>0</v>
      </c>
      <c r="M89" s="58">
        <f>'IGP2 Governance'!M17</f>
        <v>0</v>
      </c>
    </row>
    <row r="90" spans="1:13">
      <c r="A90" s="58">
        <f>'IGP2 Governance'!A18</f>
        <v>0</v>
      </c>
      <c r="B90" s="58">
        <f>'IGP2 Governance'!B18</f>
        <v>0</v>
      </c>
      <c r="C90" s="58" t="str">
        <f>'IGP2 Governance'!C18</f>
        <v>G2.3A</v>
      </c>
      <c r="D90" s="58" t="str">
        <f>'IGP2 Governance'!D18</f>
        <v>Is the subnational political leadership (at least in part) directly elected?</v>
      </c>
      <c r="E90" s="58" t="str">
        <f>'IGP2 Governance'!E18</f>
        <v>No</v>
      </c>
      <c r="F90" s="58" t="str">
        <f>'IGP2 Governance'!F18</f>
        <v>No</v>
      </c>
      <c r="G90" s="58" t="str">
        <f>'IGP2 Governance'!G18</f>
        <v>Yes</v>
      </c>
      <c r="H90" s="58" t="str">
        <f>'IGP2 Governance'!H18</f>
        <v>…</v>
      </c>
      <c r="I90" s="58">
        <f>'IGP2 Governance'!I18</f>
        <v>0</v>
      </c>
      <c r="J90" s="58">
        <f>'IGP2 Governance'!J18</f>
        <v>0</v>
      </c>
      <c r="K90" s="58">
        <f>'IGP2 Governance'!K18</f>
        <v>0</v>
      </c>
      <c r="L90" s="58">
        <f>'IGP2 Governance'!L18</f>
        <v>0</v>
      </c>
      <c r="M90" s="58">
        <f>'IGP2 Governance'!M18</f>
        <v>0</v>
      </c>
    </row>
    <row r="91" spans="1:13">
      <c r="A91" s="58">
        <f>'IGP2 Governance'!A19</f>
        <v>0</v>
      </c>
      <c r="B91" s="58">
        <f>'IGP2 Governance'!B19</f>
        <v>0</v>
      </c>
      <c r="C91" s="58" t="str">
        <f>'IGP2 Governance'!C19</f>
        <v>G2.3B</v>
      </c>
      <c r="D91" s="58" t="str">
        <f>'IGP2 Governance'!D19</f>
        <v>Do subnational entities have extensive autonomy and authoritative power over political decisions?</v>
      </c>
      <c r="E91" s="58" t="str">
        <f>'IGP2 Governance'!E19</f>
        <v>No</v>
      </c>
      <c r="F91" s="58" t="str">
        <f>'IGP2 Governance'!F19</f>
        <v>No</v>
      </c>
      <c r="G91" s="58" t="str">
        <f>'IGP2 Governance'!G19</f>
        <v>No</v>
      </c>
      <c r="H91" s="58" t="str">
        <f>'IGP2 Governance'!H19</f>
        <v>…</v>
      </c>
      <c r="I91" s="58">
        <f>'IGP2 Governance'!I19</f>
        <v>0</v>
      </c>
      <c r="J91" s="58">
        <f>'IGP2 Governance'!J19</f>
        <v>0</v>
      </c>
      <c r="K91" s="58">
        <f>'IGP2 Governance'!K19</f>
        <v>0</v>
      </c>
      <c r="L91" s="58">
        <f>'IGP2 Governance'!L19</f>
        <v>0</v>
      </c>
      <c r="M91" s="58">
        <f>'IGP2 Governance'!M19</f>
        <v>0</v>
      </c>
    </row>
    <row r="92" spans="1:13">
      <c r="A92" s="58">
        <f>'IGP2 Governance'!A20</f>
        <v>0</v>
      </c>
      <c r="B92" s="58">
        <f>'IGP2 Governance'!B20</f>
        <v>0</v>
      </c>
      <c r="C92" s="58">
        <f>'IGP2 Governance'!C20</f>
        <v>0</v>
      </c>
      <c r="D92" s="58">
        <f>'IGP2 Governance'!D20</f>
        <v>0</v>
      </c>
      <c r="E92" s="58">
        <f>'IGP2 Governance'!E20</f>
        <v>0</v>
      </c>
      <c r="F92" s="58">
        <f>'IGP2 Governance'!F20</f>
        <v>0</v>
      </c>
      <c r="G92" s="58">
        <f>'IGP2 Governance'!G20</f>
        <v>0</v>
      </c>
      <c r="H92" s="58">
        <f>'IGP2 Governance'!H20</f>
        <v>0</v>
      </c>
      <c r="I92" s="58">
        <f>'IGP2 Governance'!I20</f>
        <v>0</v>
      </c>
      <c r="J92" s="58">
        <f>'IGP2 Governance'!J20</f>
        <v>0</v>
      </c>
      <c r="K92" s="58">
        <f>'IGP2 Governance'!K20</f>
        <v>0</v>
      </c>
      <c r="L92" s="58">
        <f>'IGP2 Governance'!L20</f>
        <v>0</v>
      </c>
      <c r="M92" s="58">
        <f>'IGP2 Governance'!M20</f>
        <v>0</v>
      </c>
    </row>
    <row r="93" spans="1:13">
      <c r="A93" s="58">
        <f>'IGP2 Governance'!A21</f>
        <v>0</v>
      </c>
      <c r="B93" s="58">
        <f>'IGP2 Governance'!B21</f>
        <v>0</v>
      </c>
      <c r="C93" s="58" t="str">
        <f>'IGP2 Governance'!C21</f>
        <v>G3</v>
      </c>
      <c r="D93" s="58" t="str">
        <f>'IGP2 Governance'!D21</f>
        <v>Administrative characteristics, autonomy and authority</v>
      </c>
      <c r="E93" s="58">
        <f>'IGP2 Governance'!E21</f>
        <v>0</v>
      </c>
      <c r="F93" s="58">
        <f>'IGP2 Governance'!F21</f>
        <v>0</v>
      </c>
      <c r="G93" s="58">
        <f>'IGP2 Governance'!G21</f>
        <v>0</v>
      </c>
      <c r="H93" s="58">
        <f>'IGP2 Governance'!H21</f>
        <v>0</v>
      </c>
      <c r="I93" s="58">
        <f>'IGP2 Governance'!I21</f>
        <v>0</v>
      </c>
      <c r="J93" s="58">
        <f>'IGP2 Governance'!J21</f>
        <v>0</v>
      </c>
      <c r="K93" s="58">
        <f>'IGP2 Governance'!K21</f>
        <v>0</v>
      </c>
      <c r="L93" s="58">
        <f>'IGP2 Governance'!L21</f>
        <v>0</v>
      </c>
      <c r="M93" s="58">
        <f>'IGP2 Governance'!M21</f>
        <v>0</v>
      </c>
    </row>
    <row r="94" spans="1:13">
      <c r="A94" s="58">
        <f>'IGP2 Governance'!A22</f>
        <v>0</v>
      </c>
      <c r="B94" s="58">
        <f>'IGP2 Governance'!B22</f>
        <v>0</v>
      </c>
      <c r="C94" s="58" t="str">
        <f>'IGP2 Governance'!C22</f>
        <v>G3.1</v>
      </c>
      <c r="D94" s="58" t="str">
        <f>'IGP2 Governance'!D22</f>
        <v>Do subnational entities at this level/tier/type have (employ) their own officers?</v>
      </c>
      <c r="E94" s="58" t="str">
        <f>'IGP2 Governance'!E22</f>
        <v>Yes</v>
      </c>
      <c r="F94" s="58" t="str">
        <f>'IGP2 Governance'!F22</f>
        <v>Yes</v>
      </c>
      <c r="G94" s="58" t="str">
        <f>'IGP2 Governance'!G22</f>
        <v>Yes</v>
      </c>
      <c r="H94" s="58" t="str">
        <f>'IGP2 Governance'!H22</f>
        <v>…</v>
      </c>
      <c r="I94" s="58">
        <f>'IGP2 Governance'!I22</f>
        <v>0</v>
      </c>
      <c r="J94" s="58">
        <f>'IGP2 Governance'!J22</f>
        <v>0</v>
      </c>
      <c r="K94" s="58">
        <f>'IGP2 Governance'!K22</f>
        <v>0</v>
      </c>
      <c r="L94" s="58" t="str">
        <f>'IGP2 Governance'!L22</f>
        <v xml:space="preserve">Every commune council is assigned a permanent clerk who is appointed by the Ministry of Interior. </v>
      </c>
      <c r="M94" s="58">
        <f>'IGP2 Governance'!M22</f>
        <v>0</v>
      </c>
    </row>
    <row r="95" spans="1:13">
      <c r="A95" s="223"/>
      <c r="B95" s="223"/>
      <c r="C95" s="223"/>
      <c r="D95" s="223"/>
      <c r="E95" s="223"/>
      <c r="F95" s="223"/>
      <c r="G95" s="223"/>
      <c r="H95" s="223"/>
      <c r="I95" s="223"/>
      <c r="J95" s="223"/>
      <c r="K95" s="223"/>
      <c r="L95" s="223"/>
      <c r="M95" s="223"/>
    </row>
    <row r="96" spans="1:13">
      <c r="A96" s="58">
        <f>'IGP2 Governance'!A23</f>
        <v>0</v>
      </c>
      <c r="B96" s="58">
        <f>'IGP2 Governance'!B23</f>
        <v>0</v>
      </c>
      <c r="C96" s="58" t="str">
        <f>'IGP2 Governance'!C23</f>
        <v>G3.2A</v>
      </c>
      <c r="D96" s="58" t="str">
        <f>'IGP2 Governance'!D23</f>
        <v>Do subnational entities have, and authoritatively manage, their CEO and most/all of their own officers?</v>
      </c>
      <c r="E96" s="58" t="str">
        <f>'IGP2 Governance'!E23</f>
        <v>No</v>
      </c>
      <c r="F96" s="58" t="str">
        <f>'IGP2 Governance'!F23</f>
        <v>No</v>
      </c>
      <c r="G96" s="58" t="str">
        <f>'IGP2 Governance'!G23</f>
        <v>No</v>
      </c>
      <c r="H96" s="58" t="str">
        <f>'IGP2 Governance'!H23</f>
        <v>…</v>
      </c>
      <c r="I96" s="58">
        <f>'IGP2 Governance'!I23</f>
        <v>0</v>
      </c>
      <c r="J96" s="58">
        <f>'IGP2 Governance'!J23</f>
        <v>0</v>
      </c>
      <c r="K96" s="58">
        <f>'IGP2 Governance'!K23</f>
        <v>0</v>
      </c>
      <c r="L96" s="58" t="str">
        <f>'IGP2 Governance'!L23</f>
        <v xml:space="preserve">Every commune council is assigned a permanent clerk who is appointed by the Ministry of Interior. </v>
      </c>
      <c r="M96" s="58">
        <f>'IGP2 Governance'!M23</f>
        <v>0</v>
      </c>
    </row>
    <row r="97" spans="1:13">
      <c r="A97" s="58">
        <f>'IGP2 Governance'!A24</f>
        <v>0</v>
      </c>
      <c r="B97" s="58">
        <f>'IGP2 Governance'!B24</f>
        <v>0</v>
      </c>
      <c r="C97" s="58" t="str">
        <f>'IGP2 Governance'!C24</f>
        <v>G3.2B</v>
      </c>
      <c r="D97" s="58" t="str">
        <f>'IGP2 Governance'!D24</f>
        <v>Do subnational entities have, and authoritatively manage, their own staff?</v>
      </c>
      <c r="E97" s="58" t="str">
        <f>'IGP2 Governance'!E24</f>
        <v>No</v>
      </c>
      <c r="F97" s="58" t="str">
        <f>'IGP2 Governance'!F24</f>
        <v>No</v>
      </c>
      <c r="G97" s="58" t="str">
        <f>'IGP2 Governance'!G24</f>
        <v>No</v>
      </c>
      <c r="H97" s="58" t="str">
        <f>'IGP2 Governance'!H24</f>
        <v>…</v>
      </c>
      <c r="I97" s="58">
        <f>'IGP2 Governance'!I24</f>
        <v>0</v>
      </c>
      <c r="J97" s="58">
        <f>'IGP2 Governance'!J24</f>
        <v>0</v>
      </c>
      <c r="K97" s="58">
        <f>'IGP2 Governance'!K24</f>
        <v>0</v>
      </c>
      <c r="L97" s="58">
        <f>'IGP2 Governance'!L24</f>
        <v>0</v>
      </c>
      <c r="M97" s="58">
        <f>'IGP2 Governance'!M24</f>
        <v>0</v>
      </c>
    </row>
    <row r="98" spans="1:13">
      <c r="A98" s="58">
        <f>'IGP2 Governance'!A25</f>
        <v>0</v>
      </c>
      <c r="B98" s="58">
        <f>'IGP2 Governance'!B25</f>
        <v>0</v>
      </c>
      <c r="C98" s="58" t="str">
        <f>'IGP2 Governance'!C25</f>
        <v>G3.2C</v>
      </c>
      <c r="D98" s="58" t="str">
        <f>'IGP2 Governance'!D25</f>
        <v>Do subnational entities have (de jure / de facto) autonomy and authoritative power over admin. decisions?</v>
      </c>
      <c r="E98" s="58" t="str">
        <f>'IGP2 Governance'!E25</f>
        <v>No</v>
      </c>
      <c r="F98" s="58" t="str">
        <f>'IGP2 Governance'!F25</f>
        <v>No</v>
      </c>
      <c r="G98" s="58" t="str">
        <f>'IGP2 Governance'!G25</f>
        <v>No</v>
      </c>
      <c r="H98" s="58" t="str">
        <f>'IGP2 Governance'!H25</f>
        <v>…</v>
      </c>
      <c r="I98" s="58">
        <f>'IGP2 Governance'!I25</f>
        <v>0</v>
      </c>
      <c r="J98" s="58">
        <f>'IGP2 Governance'!J25</f>
        <v>0</v>
      </c>
      <c r="K98" s="58">
        <f>'IGP2 Governance'!K25</f>
        <v>0</v>
      </c>
      <c r="L98" s="58">
        <f>'IGP2 Governance'!L25</f>
        <v>0</v>
      </c>
      <c r="M98" s="58">
        <f>'IGP2 Governance'!M25</f>
        <v>0</v>
      </c>
    </row>
    <row r="99" spans="1:13">
      <c r="A99" s="58">
        <f>'IGP2 Governance'!A26</f>
        <v>0</v>
      </c>
      <c r="B99" s="58">
        <f>'IGP2 Governance'!B26</f>
        <v>0</v>
      </c>
      <c r="C99" s="58" t="str">
        <f>'IGP2 Governance'!C26</f>
        <v>G3.3A</v>
      </c>
      <c r="D99" s="58" t="str">
        <f>'IGP2 Governance'!D26</f>
        <v>Do subnational entities have, select, and authoritatively manage, their CEO and all of their own officers?</v>
      </c>
      <c r="E99" s="58" t="str">
        <f>'IGP2 Governance'!E26</f>
        <v>No</v>
      </c>
      <c r="F99" s="58" t="str">
        <f>'IGP2 Governance'!F26</f>
        <v>No</v>
      </c>
      <c r="G99" s="58" t="str">
        <f>'IGP2 Governance'!G26</f>
        <v>No</v>
      </c>
      <c r="H99" s="58" t="str">
        <f>'IGP2 Governance'!H26</f>
        <v>…</v>
      </c>
      <c r="I99" s="58">
        <f>'IGP2 Governance'!I26</f>
        <v>0</v>
      </c>
      <c r="J99" s="58">
        <f>'IGP2 Governance'!J26</f>
        <v>0</v>
      </c>
      <c r="K99" s="58">
        <f>'IGP2 Governance'!K26</f>
        <v>0</v>
      </c>
      <c r="L99" s="58">
        <f>'IGP2 Governance'!L26</f>
        <v>0</v>
      </c>
      <c r="M99" s="58">
        <f>'IGP2 Governance'!M26</f>
        <v>0</v>
      </c>
    </row>
    <row r="100" spans="1:13">
      <c r="A100" s="58">
        <f>'IGP2 Governance'!A27</f>
        <v>0</v>
      </c>
      <c r="B100" s="58">
        <f>'IGP2 Governance'!B27</f>
        <v>0</v>
      </c>
      <c r="C100" s="58" t="str">
        <f>'IGP2 Governance'!C27</f>
        <v>G3.3B</v>
      </c>
      <c r="D100" s="58" t="str">
        <f>'IGP2 Governance'!D27</f>
        <v>Do subnational entities have, select, and authoritatively manage, their own staff?</v>
      </c>
      <c r="E100" s="58" t="str">
        <f>'IGP2 Governance'!E27</f>
        <v>No</v>
      </c>
      <c r="F100" s="58" t="str">
        <f>'IGP2 Governance'!F27</f>
        <v>No</v>
      </c>
      <c r="G100" s="58" t="str">
        <f>'IGP2 Governance'!G27</f>
        <v>No</v>
      </c>
      <c r="H100" s="58" t="str">
        <f>'IGP2 Governance'!H27</f>
        <v>…</v>
      </c>
      <c r="I100" s="58">
        <f>'IGP2 Governance'!I27</f>
        <v>0</v>
      </c>
      <c r="J100" s="58">
        <f>'IGP2 Governance'!J27</f>
        <v>0</v>
      </c>
      <c r="K100" s="58">
        <f>'IGP2 Governance'!K27</f>
        <v>0</v>
      </c>
      <c r="L100" s="58">
        <f>'IGP2 Governance'!L27</f>
        <v>0</v>
      </c>
      <c r="M100" s="58">
        <f>'IGP2 Governance'!M27</f>
        <v>0</v>
      </c>
    </row>
    <row r="101" spans="1:13">
      <c r="A101" s="58">
        <f>'IGP2 Governance'!A28</f>
        <v>0</v>
      </c>
      <c r="B101" s="58">
        <f>'IGP2 Governance'!B28</f>
        <v>0</v>
      </c>
      <c r="C101" s="58" t="str">
        <f>'IGP2 Governance'!C28</f>
        <v>G3.3C</v>
      </c>
      <c r="D101" s="58" t="str">
        <f>'IGP2 Governance'!D28</f>
        <v>Do subnational entities have extensive autonomy and authoritative power over admin. decisions?</v>
      </c>
      <c r="E101" s="58" t="str">
        <f>'IGP2 Governance'!E28</f>
        <v>No</v>
      </c>
      <c r="F101" s="58" t="str">
        <f>'IGP2 Governance'!F28</f>
        <v>No</v>
      </c>
      <c r="G101" s="58" t="str">
        <f>'IGP2 Governance'!G28</f>
        <v>No</v>
      </c>
      <c r="H101" s="58" t="str">
        <f>'IGP2 Governance'!H28</f>
        <v>…</v>
      </c>
      <c r="I101" s="58">
        <f>'IGP2 Governance'!I28</f>
        <v>0</v>
      </c>
      <c r="J101" s="58">
        <f>'IGP2 Governance'!J28</f>
        <v>0</v>
      </c>
      <c r="K101" s="58">
        <f>'IGP2 Governance'!K28</f>
        <v>0</v>
      </c>
      <c r="L101" s="58">
        <f>'IGP2 Governance'!L28</f>
        <v>0</v>
      </c>
      <c r="M101" s="58">
        <f>'IGP2 Governance'!M28</f>
        <v>0</v>
      </c>
    </row>
    <row r="102" spans="1:13">
      <c r="A102" s="58">
        <f>'IGP2 Governance'!A29</f>
        <v>0</v>
      </c>
      <c r="B102" s="58">
        <f>'IGP2 Governance'!B29</f>
        <v>0</v>
      </c>
      <c r="C102" s="58">
        <f>'IGP2 Governance'!C29</f>
        <v>0</v>
      </c>
      <c r="D102" s="58">
        <f>'IGP2 Governance'!D29</f>
        <v>0</v>
      </c>
      <c r="E102" s="58">
        <f>'IGP2 Governance'!E29</f>
        <v>0</v>
      </c>
      <c r="F102" s="58">
        <f>'IGP2 Governance'!F29</f>
        <v>0</v>
      </c>
      <c r="G102" s="58">
        <f>'IGP2 Governance'!G29</f>
        <v>0</v>
      </c>
      <c r="H102" s="58">
        <f>'IGP2 Governance'!H29</f>
        <v>0</v>
      </c>
      <c r="I102" s="58">
        <f>'IGP2 Governance'!I29</f>
        <v>0</v>
      </c>
      <c r="J102" s="58">
        <f>'IGP2 Governance'!J29</f>
        <v>0</v>
      </c>
      <c r="K102" s="58">
        <f>'IGP2 Governance'!K29</f>
        <v>0</v>
      </c>
      <c r="L102" s="58">
        <f>'IGP2 Governance'!L29</f>
        <v>0</v>
      </c>
      <c r="M102" s="58">
        <f>'IGP2 Governance'!M29</f>
        <v>0</v>
      </c>
    </row>
    <row r="103" spans="1:13">
      <c r="A103" s="58">
        <f>'IGP2 Governance'!A30</f>
        <v>0</v>
      </c>
      <c r="B103" s="58">
        <f>'IGP2 Governance'!B30</f>
        <v>0</v>
      </c>
      <c r="C103" s="58" t="str">
        <f>'IGP2 Governance'!C30</f>
        <v>G4</v>
      </c>
      <c r="D103" s="58" t="str">
        <f>'IGP2 Governance'!D30</f>
        <v>Fiscal/budgetary characteristics, autonomy and authority</v>
      </c>
      <c r="E103" s="58">
        <f>'IGP2 Governance'!E30</f>
        <v>0</v>
      </c>
      <c r="F103" s="58">
        <f>'IGP2 Governance'!F30</f>
        <v>0</v>
      </c>
      <c r="G103" s="58">
        <f>'IGP2 Governance'!G30</f>
        <v>0</v>
      </c>
      <c r="H103" s="58">
        <f>'IGP2 Governance'!H30</f>
        <v>0</v>
      </c>
      <c r="I103" s="58">
        <f>'IGP2 Governance'!I30</f>
        <v>0</v>
      </c>
      <c r="J103" s="58">
        <f>'IGP2 Governance'!J30</f>
        <v>0</v>
      </c>
      <c r="K103" s="58">
        <f>'IGP2 Governance'!K30</f>
        <v>0</v>
      </c>
      <c r="L103" s="58">
        <f>'IGP2 Governance'!L30</f>
        <v>0</v>
      </c>
      <c r="M103" s="58">
        <f>'IGP2 Governance'!M30</f>
        <v>0</v>
      </c>
    </row>
    <row r="104" spans="1:13">
      <c r="A104" s="58">
        <f>'IGP2 Governance'!A31</f>
        <v>0</v>
      </c>
      <c r="B104" s="58">
        <f>'IGP2 Governance'!B31</f>
        <v>0</v>
      </c>
      <c r="C104" s="58" t="str">
        <f>'IGP2 Governance'!C31</f>
        <v>G4.1A</v>
      </c>
      <c r="D104" s="58" t="str">
        <f>'IGP2 Governance'!D31</f>
        <v>Do subnational entities at this level/tier/type own assets and raise funds in own name?</v>
      </c>
      <c r="E104" s="58" t="str">
        <f>'IGP2 Governance'!E31</f>
        <v>No</v>
      </c>
      <c r="F104" s="58" t="str">
        <f>'IGP2 Governance'!F31</f>
        <v>No</v>
      </c>
      <c r="G104" s="58" t="str">
        <f>'IGP2 Governance'!G31</f>
        <v>Yes</v>
      </c>
      <c r="H104" s="58" t="str">
        <f>'IGP2 Governance'!H31</f>
        <v>…</v>
      </c>
      <c r="I104" s="58">
        <f>'IGP2 Governance'!I31</f>
        <v>0</v>
      </c>
      <c r="J104" s="58" t="str">
        <f>'IGP2 Governance'!J31</f>
        <v xml:space="preserve">Under the Law on Administrative Management of the Capital, Provinces, Municipalities, Districts and Khans, the 25 capital and provincial administrations are designated as public legal entities with the authority to own property, enter into contracts, and manage their own local governance and budgets. In practice, however, provinces are sectorally deconcentrated territorial subdivisions of the central government. Provincial departments are part of their respective central ministries, not the provincial administrations, operating as deconcentrated line departments (e.g., the Provincial Department of Health or the Provincial Department of Education) and reporting directly to their national ministries in Phnom Penh. While line departments "cohabit" in the provinces with the governor's administration, their ultimate authority, funding, and policy directives remain with the central government. </v>
      </c>
      <c r="K104" s="58">
        <f>'IGP2 Governance'!K31</f>
        <v>0</v>
      </c>
      <c r="L104" s="58">
        <f>'IGP2 Governance'!L31</f>
        <v>0</v>
      </c>
      <c r="M104" s="58">
        <f>'IGP2 Governance'!M31</f>
        <v>0</v>
      </c>
    </row>
    <row r="105" spans="1:13">
      <c r="A105" s="58">
        <f>'IGP2 Governance'!A32</f>
        <v>0</v>
      </c>
      <c r="B105" s="58">
        <f>'IGP2 Governance'!B32</f>
        <v>0</v>
      </c>
      <c r="C105" s="58" t="str">
        <f>'IGP2 Governance'!C32</f>
        <v>G4.1B</v>
      </c>
      <c r="D105" s="58" t="str">
        <f>'IGP2 Governance'!D32</f>
        <v>Do subnational entities at this level/tier/type have their own budget?</v>
      </c>
      <c r="E105" s="58" t="str">
        <f>'IGP2 Governance'!E32</f>
        <v>Yes</v>
      </c>
      <c r="F105" s="58" t="str">
        <f>'IGP2 Governance'!F32</f>
        <v>Yes</v>
      </c>
      <c r="G105" s="58" t="str">
        <f>'IGP2 Governance'!G32</f>
        <v>Yes</v>
      </c>
      <c r="H105" s="58" t="str">
        <f>'IGP2 Governance'!H32</f>
        <v>…</v>
      </c>
      <c r="I105" s="58">
        <f>'IGP2 Governance'!I32</f>
        <v>0</v>
      </c>
      <c r="J105" s="58" t="str">
        <f>'IGP2 Governance'!J32</f>
        <v>Yes, provinces in Cambodia have their own sub-national budgets, though they operate under a highly centralized national fiscal system. Provincial administrations—along with the capital city of Phnom Penh—receive and manage their own designated funds, but their revenue-raising power is limited, and they largely depend on allocations, grants, and tax distributions from the central government.</v>
      </c>
      <c r="K105" s="58" t="str">
        <f>'IGP2 Governance'!K32</f>
        <v>Yes, municipalities and districts in Cambodia technically operate as autonomous sub-national administrations and have their own distinct budgets. While they manage their own financial resources, their budgets operate within the broader national financial framework. In practice,  municipalities and districts receive funds and transfers through provincial budgets.</v>
      </c>
      <c r="L105" s="58" t="str">
        <f>'IGP2 Governance'!L32</f>
        <v>Yes, communes (or sangkats in urban areas) in Cambodia are independent legal entities and manage their own specific budgets.</v>
      </c>
      <c r="M105" s="58">
        <f>'IGP2 Governance'!M32</f>
        <v>0</v>
      </c>
    </row>
    <row r="106" spans="1:13">
      <c r="A106" s="58">
        <f>'IGP2 Governance'!A33</f>
        <v>0</v>
      </c>
      <c r="B106" s="58">
        <f>'IGP2 Governance'!B33</f>
        <v>0</v>
      </c>
      <c r="C106" s="58" t="str">
        <f>'IGP2 Governance'!C33</f>
        <v>G4.1C</v>
      </c>
      <c r="D106" s="58" t="str">
        <f>'IGP2 Governance'!D33</f>
        <v>Do subnational entities at this level/tier/type prepare and adopt their own budgets?</v>
      </c>
      <c r="E106" s="58" t="str">
        <f>'IGP2 Governance'!E33</f>
        <v>Yes</v>
      </c>
      <c r="F106" s="58" t="str">
        <f>'IGP2 Governance'!F33</f>
        <v>Yes</v>
      </c>
      <c r="G106" s="58" t="str">
        <f>'IGP2 Governance'!G33</f>
        <v>Yes</v>
      </c>
      <c r="H106" s="58" t="str">
        <f>'IGP2 Governance'!H33</f>
        <v>…</v>
      </c>
      <c r="I106" s="58">
        <f>'IGP2 Governance'!I33</f>
        <v>0</v>
      </c>
      <c r="J106" s="58">
        <f>'IGP2 Governance'!J33</f>
        <v>0</v>
      </c>
      <c r="K106" s="58">
        <f>'IGP2 Governance'!K33</f>
        <v>0</v>
      </c>
      <c r="L106" s="58">
        <f>'IGP2 Governance'!L33</f>
        <v>0</v>
      </c>
      <c r="M106" s="58">
        <f>'IGP2 Governance'!M33</f>
        <v>0</v>
      </c>
    </row>
    <row r="107" spans="1:13">
      <c r="A107" s="58">
        <f>'IGP2 Governance'!A34</f>
        <v>0</v>
      </c>
      <c r="B107" s="58">
        <f>'IGP2 Governance'!B34</f>
        <v>0</v>
      </c>
      <c r="C107" s="58" t="str">
        <f>'IGP2 Governance'!C34</f>
        <v>G4.2A</v>
      </c>
      <c r="D107" s="58" t="str">
        <f>'IGP2 Governance'!D34</f>
        <v>Do subnational entities hold and manage their own funds outside of the higher-level treasury?</v>
      </c>
      <c r="E107" s="58" t="str">
        <f>'IGP2 Governance'!E34</f>
        <v>No</v>
      </c>
      <c r="F107" s="58" t="str">
        <f>'IGP2 Governance'!F34</f>
        <v>No</v>
      </c>
      <c r="G107" s="58" t="str">
        <f>'IGP2 Governance'!G34</f>
        <v>No</v>
      </c>
      <c r="H107" s="58" t="str">
        <f>'IGP2 Governance'!H34</f>
        <v>…</v>
      </c>
      <c r="I107" s="58">
        <f>'IGP2 Governance'!I34</f>
        <v>0</v>
      </c>
      <c r="J107" s="58">
        <f>'IGP2 Governance'!J34</f>
        <v>0</v>
      </c>
      <c r="K107" s="58">
        <f>'IGP2 Governance'!K34</f>
        <v>0</v>
      </c>
      <c r="L107" s="58">
        <f>'IGP2 Governance'!L34</f>
        <v>0</v>
      </c>
      <c r="M107" s="58">
        <f>'IGP2 Governance'!M34</f>
        <v>0</v>
      </c>
    </row>
    <row r="108" spans="1:13">
      <c r="A108" s="58">
        <f>'IGP2 Governance'!A35</f>
        <v>0</v>
      </c>
      <c r="B108" s="58">
        <f>'IGP2 Governance'!B35</f>
        <v>0</v>
      </c>
      <c r="C108" s="58" t="str">
        <f>'IGP2 Governance'!C35</f>
        <v>G4.2B</v>
      </c>
      <c r="D108" s="58" t="str">
        <f>'IGP2 Governance'!D35</f>
        <v>Do subnational entities have  (de jure / de facto) autonomy and authoritative power over fiscal decisions?</v>
      </c>
      <c r="E108" s="58" t="str">
        <f>'IGP2 Governance'!E35</f>
        <v>No</v>
      </c>
      <c r="F108" s="58" t="str">
        <f>'IGP2 Governance'!F35</f>
        <v>No</v>
      </c>
      <c r="G108" s="58" t="str">
        <f>'IGP2 Governance'!G35</f>
        <v>No</v>
      </c>
      <c r="H108" s="58" t="str">
        <f>'IGP2 Governance'!H35</f>
        <v>…</v>
      </c>
      <c r="I108" s="58">
        <f>'IGP2 Governance'!I35</f>
        <v>0</v>
      </c>
      <c r="J108" s="58">
        <f>'IGP2 Governance'!J35</f>
        <v>0</v>
      </c>
      <c r="K108" s="58">
        <f>'IGP2 Governance'!K35</f>
        <v>0</v>
      </c>
      <c r="L108" s="58">
        <f>'IGP2 Governance'!L35</f>
        <v>0</v>
      </c>
      <c r="M108" s="58">
        <f>'IGP2 Governance'!M35</f>
        <v>0</v>
      </c>
    </row>
    <row r="109" spans="1:13">
      <c r="A109" s="58">
        <f>'IGP2 Governance'!A36</f>
        <v>0</v>
      </c>
      <c r="B109" s="58">
        <f>'IGP2 Governance'!B36</f>
        <v>0</v>
      </c>
      <c r="C109" s="58" t="str">
        <f>'IGP2 Governance'!C36</f>
        <v>G4.3</v>
      </c>
      <c r="D109" s="58" t="str">
        <f>'IGP2 Governance'!D36</f>
        <v>Do subnational entities have extensive autonomy and authoritative power over budget/fiscal decisions?</v>
      </c>
      <c r="E109" s="58" t="str">
        <f>'IGP2 Governance'!E36</f>
        <v>No</v>
      </c>
      <c r="F109" s="58" t="str">
        <f>'IGP2 Governance'!F36</f>
        <v>No</v>
      </c>
      <c r="G109" s="58" t="str">
        <f>'IGP2 Governance'!G36</f>
        <v>No</v>
      </c>
      <c r="H109" s="58" t="str">
        <f>'IGP2 Governance'!H36</f>
        <v>…</v>
      </c>
      <c r="I109" s="58">
        <f>'IGP2 Governance'!I36</f>
        <v>0</v>
      </c>
      <c r="J109" s="58">
        <f>'IGP2 Governance'!J36</f>
        <v>0</v>
      </c>
      <c r="K109" s="58">
        <f>'IGP2 Governance'!K36</f>
        <v>0</v>
      </c>
      <c r="L109" s="58">
        <f>'IGP2 Governance'!L36</f>
        <v>0</v>
      </c>
      <c r="M109" s="58">
        <f>'IGP2 Governance'!M36</f>
        <v>0</v>
      </c>
    </row>
    <row r="110" spans="1:13">
      <c r="A110" s="58">
        <f>'IGP2 Governance'!A37</f>
        <v>0</v>
      </c>
      <c r="B110" s="58">
        <f>'IGP2 Governance'!B37</f>
        <v>0</v>
      </c>
      <c r="C110" s="58">
        <f>'IGP2 Governance'!C37</f>
        <v>0</v>
      </c>
      <c r="D110" s="58">
        <f>'IGP2 Governance'!D37</f>
        <v>0</v>
      </c>
      <c r="E110" s="58">
        <f>'IGP2 Governance'!E37</f>
        <v>0</v>
      </c>
      <c r="F110" s="58">
        <f>'IGP2 Governance'!F37</f>
        <v>0</v>
      </c>
      <c r="G110" s="58">
        <f>'IGP2 Governance'!G37</f>
        <v>0</v>
      </c>
      <c r="H110" s="58">
        <f>'IGP2 Governance'!H37</f>
        <v>0</v>
      </c>
      <c r="I110" s="58">
        <f>'IGP2 Governance'!I37</f>
        <v>0</v>
      </c>
      <c r="J110" s="58">
        <f>'IGP2 Governance'!J37</f>
        <v>0</v>
      </c>
      <c r="K110" s="58">
        <f>'IGP2 Governance'!K37</f>
        <v>0</v>
      </c>
      <c r="L110" s="58">
        <f>'IGP2 Governance'!L37</f>
        <v>0</v>
      </c>
      <c r="M110" s="58">
        <f>'IGP2 Governance'!M37</f>
        <v>0</v>
      </c>
    </row>
    <row r="111" spans="1:13">
      <c r="A111" s="58">
        <f>'IGP2 Governance'!A38</f>
        <v>0</v>
      </c>
      <c r="B111" s="58">
        <f>'IGP2 Governance'!B38</f>
        <v>0</v>
      </c>
      <c r="C111" s="58">
        <f>'IGP2 Governance'!C38</f>
        <v>0</v>
      </c>
      <c r="D111" s="58" t="str">
        <f>'IGP2 Governance'!D38</f>
        <v>Governance of non-devolved subnational entities (empowered field administration?)</v>
      </c>
      <c r="E111" s="58">
        <f>'IGP2 Governance'!E38</f>
        <v>0</v>
      </c>
      <c r="F111" s="58">
        <f>'IGP2 Governance'!F38</f>
        <v>0</v>
      </c>
      <c r="G111" s="58">
        <f>'IGP2 Governance'!G38</f>
        <v>0</v>
      </c>
      <c r="H111" s="58">
        <f>'IGP2 Governance'!H38</f>
        <v>0</v>
      </c>
      <c r="I111" s="58">
        <f>'IGP2 Governance'!I38</f>
        <v>0</v>
      </c>
      <c r="J111" s="58">
        <f>'IGP2 Governance'!J38</f>
        <v>0</v>
      </c>
      <c r="K111" s="58">
        <f>'IGP2 Governance'!K38</f>
        <v>0</v>
      </c>
      <c r="L111" s="58">
        <f>'IGP2 Governance'!L38</f>
        <v>0</v>
      </c>
      <c r="M111" s="58">
        <f>'IGP2 Governance'!M38</f>
        <v>0</v>
      </c>
    </row>
    <row r="112" spans="1:13">
      <c r="A112" s="58">
        <f>'IGP2 Governance'!A39</f>
        <v>0</v>
      </c>
      <c r="B112" s="58">
        <f>'IGP2 Governance'!B39</f>
        <v>0</v>
      </c>
      <c r="C112" s="58">
        <f>'IGP2 Governance'!C39</f>
        <v>0</v>
      </c>
      <c r="D112" s="58" t="str">
        <f>'IGP2 Governance'!D39</f>
        <v xml:space="preserve">Do subnational entities administratively form a hierarchical part of the higher-level government?  </v>
      </c>
      <c r="E112" s="58" t="str">
        <f>'IGP2 Governance'!E39</f>
        <v>…</v>
      </c>
      <c r="F112" s="58" t="str">
        <f>'IGP2 Governance'!F39</f>
        <v>…</v>
      </c>
      <c r="G112" s="58" t="str">
        <f>'IGP2 Governance'!G39</f>
        <v>…</v>
      </c>
      <c r="H112" s="58" t="str">
        <f>'IGP2 Governance'!H39</f>
        <v>…</v>
      </c>
      <c r="I112" s="58">
        <f>'IGP2 Governance'!I39</f>
        <v>0</v>
      </c>
      <c r="J112" s="58">
        <f>'IGP2 Governance'!J39</f>
        <v>0</v>
      </c>
      <c r="K112" s="58">
        <f>'IGP2 Governance'!K39</f>
        <v>0</v>
      </c>
      <c r="L112" s="58">
        <f>'IGP2 Governance'!L39</f>
        <v>0</v>
      </c>
      <c r="M112" s="58">
        <f>'IGP2 Governance'!M39</f>
        <v>0</v>
      </c>
    </row>
    <row r="113" spans="1:17">
      <c r="A113" s="58">
        <f>'IGP2 Governance'!A40</f>
        <v>0</v>
      </c>
      <c r="B113" s="58">
        <f>'IGP2 Governance'!B40</f>
        <v>0</v>
      </c>
      <c r="C113" s="58">
        <f>'IGP2 Governance'!C40</f>
        <v>0</v>
      </c>
      <c r="D113" s="58" t="str">
        <f>'IGP2 Governance'!D40</f>
        <v>If G4.1 is Yes, do field administration departments or units form administrative units or sub-units?</v>
      </c>
      <c r="E113" s="58" t="str">
        <f>'IGP2 Governance'!E40</f>
        <v>…</v>
      </c>
      <c r="F113" s="58" t="str">
        <f>'IGP2 Governance'!F40</f>
        <v>…</v>
      </c>
      <c r="G113" s="58" t="str">
        <f>'IGP2 Governance'!G40</f>
        <v>…</v>
      </c>
      <c r="H113" s="58" t="str">
        <f>'IGP2 Governance'!H40</f>
        <v>…</v>
      </c>
      <c r="I113" s="58">
        <f>'IGP2 Governance'!I40</f>
        <v>0</v>
      </c>
      <c r="J113" s="58">
        <f>'IGP2 Governance'!J40</f>
        <v>0</v>
      </c>
      <c r="K113" s="58">
        <f>'IGP2 Governance'!K40</f>
        <v>0</v>
      </c>
      <c r="L113" s="58">
        <f>'IGP2 Governance'!L40</f>
        <v>0</v>
      </c>
      <c r="M113" s="58">
        <f>'IGP2 Governance'!M40</f>
        <v>0</v>
      </c>
    </row>
    <row r="114" spans="1:17">
      <c r="A114" s="58">
        <f>'IGP2 Governance'!A41</f>
        <v>0</v>
      </c>
      <c r="B114" s="58">
        <f>'IGP2 Governance'!B41</f>
        <v>0</v>
      </c>
      <c r="C114" s="58">
        <f>'IGP2 Governance'!C41</f>
        <v>0</v>
      </c>
      <c r="D114" s="58" t="str">
        <f>'IGP2 Governance'!D41</f>
        <v>If G4.2 is Yes, are field administration departments or units planned and managed as integrated units?</v>
      </c>
      <c r="E114" s="58" t="str">
        <f>'IGP2 Governance'!E41</f>
        <v>…</v>
      </c>
      <c r="F114" s="58" t="str">
        <f>'IGP2 Governance'!F41</f>
        <v>…</v>
      </c>
      <c r="G114" s="58" t="str">
        <f>'IGP2 Governance'!G41</f>
        <v>…</v>
      </c>
      <c r="H114" s="58" t="str">
        <f>'IGP2 Governance'!H41</f>
        <v>…</v>
      </c>
      <c r="I114" s="58">
        <f>'IGP2 Governance'!I41</f>
        <v>0</v>
      </c>
      <c r="J114" s="58">
        <f>'IGP2 Governance'!J41</f>
        <v>0</v>
      </c>
      <c r="K114" s="58">
        <f>'IGP2 Governance'!K41</f>
        <v>0</v>
      </c>
      <c r="L114" s="58">
        <f>'IGP2 Governance'!L41</f>
        <v>0</v>
      </c>
      <c r="M114" s="58">
        <f>'IGP2 Governance'!M41</f>
        <v>0</v>
      </c>
    </row>
    <row r="115" spans="1:17">
      <c r="A115" s="58">
        <f>'IGP2 Governance'!A42</f>
        <v>0</v>
      </c>
      <c r="B115" s="58">
        <f>'IGP2 Governance'!B42</f>
        <v>0</v>
      </c>
      <c r="C115" s="58">
        <f>'IGP2 Governance'!C42</f>
        <v>0</v>
      </c>
      <c r="D115" s="58" t="str">
        <f>'IGP2 Governance'!D42</f>
        <v>If G4.3 is Yes, are subnational field admin. departments or units organized sectorally or territorially (or mixed)?</v>
      </c>
      <c r="E115" s="58" t="str">
        <f>'IGP2 Governance'!E42</f>
        <v>…</v>
      </c>
      <c r="F115" s="58" t="str">
        <f>'IGP2 Governance'!F42</f>
        <v>…</v>
      </c>
      <c r="G115" s="58" t="str">
        <f>'IGP2 Governance'!G42</f>
        <v>…</v>
      </c>
      <c r="H115" s="58" t="str">
        <f>'IGP2 Governance'!H42</f>
        <v>…</v>
      </c>
      <c r="I115" s="58">
        <f>'IGP2 Governance'!I42</f>
        <v>0</v>
      </c>
      <c r="J115" s="58">
        <f>'IGP2 Governance'!J42</f>
        <v>0</v>
      </c>
      <c r="K115" s="58">
        <f>'IGP2 Governance'!K42</f>
        <v>0</v>
      </c>
      <c r="L115" s="58">
        <f>'IGP2 Governance'!L42</f>
        <v>0</v>
      </c>
      <c r="M115" s="58">
        <f>'IGP2 Governance'!M42</f>
        <v>0</v>
      </c>
    </row>
    <row r="116" spans="1:17">
      <c r="A116" s="58">
        <f>'IGP2 Governance'!A43</f>
        <v>0</v>
      </c>
      <c r="B116" s="58">
        <f>'IGP2 Governance'!B43</f>
        <v>0</v>
      </c>
      <c r="C116" s="58">
        <f>'IGP2 Governance'!C43</f>
        <v>0</v>
      </c>
      <c r="D116" s="58" t="str">
        <f>'IGP2 Governance'!D43</f>
        <v>Do subnational entities budgetarily form a hierarchical part of the higher-level government?</v>
      </c>
      <c r="E116" s="58" t="str">
        <f>'IGP2 Governance'!E43</f>
        <v>…</v>
      </c>
      <c r="F116" s="58" t="str">
        <f>'IGP2 Governance'!F43</f>
        <v>…</v>
      </c>
      <c r="G116" s="58" t="str">
        <f>'IGP2 Governance'!G43</f>
        <v>…</v>
      </c>
      <c r="H116" s="58" t="str">
        <f>'IGP2 Governance'!H43</f>
        <v>…</v>
      </c>
      <c r="I116" s="58">
        <f>'IGP2 Governance'!I43</f>
        <v>0</v>
      </c>
      <c r="J116" s="58">
        <f>'IGP2 Governance'!J43</f>
        <v>0</v>
      </c>
      <c r="K116" s="58">
        <f>'IGP2 Governance'!K43</f>
        <v>0</v>
      </c>
      <c r="L116" s="58">
        <f>'IGP2 Governance'!L43</f>
        <v>0</v>
      </c>
      <c r="M116" s="58">
        <f>'IGP2 Governance'!M43</f>
        <v>0</v>
      </c>
    </row>
    <row r="117" spans="1:17">
      <c r="A117" s="58">
        <f>'IGP2 Governance'!A44</f>
        <v>0</v>
      </c>
      <c r="B117" s="58">
        <f>'IGP2 Governance'!B44</f>
        <v>0</v>
      </c>
      <c r="C117" s="58">
        <f>'IGP2 Governance'!C44</f>
        <v>0</v>
      </c>
      <c r="D117" s="58" t="str">
        <f>'IGP2 Governance'!D44</f>
        <v>If G4.5 is Yes, are the budgets of field depts./units included as identifiable sub-organizations or budget units?</v>
      </c>
      <c r="E117" s="58" t="str">
        <f>'IGP2 Governance'!E44</f>
        <v>…</v>
      </c>
      <c r="F117" s="58" t="str">
        <f>'IGP2 Governance'!F44</f>
        <v>…</v>
      </c>
      <c r="G117" s="58" t="str">
        <f>'IGP2 Governance'!G44</f>
        <v>…</v>
      </c>
      <c r="H117" s="58" t="str">
        <f>'IGP2 Governance'!H44</f>
        <v>…</v>
      </c>
      <c r="I117" s="58">
        <f>'IGP2 Governance'!I44</f>
        <v>0</v>
      </c>
      <c r="J117" s="58">
        <f>'IGP2 Governance'!J44</f>
        <v>0</v>
      </c>
      <c r="K117" s="58">
        <f>'IGP2 Governance'!K44</f>
        <v>0</v>
      </c>
      <c r="L117" s="58">
        <f>'IGP2 Governance'!L44</f>
        <v>0</v>
      </c>
      <c r="M117" s="58">
        <f>'IGP2 Governance'!M44</f>
        <v>0</v>
      </c>
    </row>
    <row r="118" spans="1:17">
      <c r="A118" s="58">
        <f>'IGP2 Governance'!A45</f>
        <v>0</v>
      </c>
      <c r="B118" s="58">
        <f>'IGP2 Governance'!B45</f>
        <v>0</v>
      </c>
      <c r="C118" s="58">
        <f>'IGP2 Governance'!C45</f>
        <v>0</v>
      </c>
      <c r="D118" s="58" t="str">
        <f>'IGP2 Governance'!D45</f>
        <v>If G4.6 is Yes, are field departments' or units' budgets organized sectorally or territorially (or mixed)?</v>
      </c>
      <c r="E118" s="58" t="str">
        <f>'IGP2 Governance'!E45</f>
        <v>…</v>
      </c>
      <c r="F118" s="58" t="str">
        <f>'IGP2 Governance'!F45</f>
        <v>…</v>
      </c>
      <c r="G118" s="58" t="str">
        <f>'IGP2 Governance'!G45</f>
        <v>…</v>
      </c>
      <c r="H118" s="58" t="str">
        <f>'IGP2 Governance'!H45</f>
        <v>…</v>
      </c>
      <c r="I118" s="58">
        <f>'IGP2 Governance'!I45</f>
        <v>0</v>
      </c>
      <c r="J118" s="58">
        <f>'IGP2 Governance'!J45</f>
        <v>0</v>
      </c>
      <c r="K118" s="58">
        <f>'IGP2 Governance'!K45</f>
        <v>0</v>
      </c>
      <c r="L118" s="58">
        <f>'IGP2 Governance'!L45</f>
        <v>0</v>
      </c>
      <c r="M118" s="58">
        <f>'IGP2 Governance'!M45</f>
        <v>0</v>
      </c>
    </row>
    <row r="119" spans="1:17">
      <c r="A119" s="58">
        <f>'IGP2 Governance'!A46</f>
        <v>0</v>
      </c>
      <c r="B119" s="58">
        <f>'IGP2 Governance'!B46</f>
        <v>0</v>
      </c>
      <c r="C119" s="58">
        <f>'IGP2 Governance'!C46</f>
        <v>0</v>
      </c>
      <c r="D119" s="58">
        <f>'IGP2 Governance'!D46</f>
        <v>0</v>
      </c>
      <c r="E119" s="58">
        <f>'IGP2 Governance'!E46</f>
        <v>0</v>
      </c>
      <c r="F119" s="58">
        <f>'IGP2 Governance'!F46</f>
        <v>0</v>
      </c>
      <c r="G119" s="58">
        <f>'IGP2 Governance'!G46</f>
        <v>0</v>
      </c>
      <c r="H119" s="58">
        <f>'IGP2 Governance'!H46</f>
        <v>0</v>
      </c>
      <c r="I119" s="58">
        <f>'IGP2 Governance'!I46</f>
        <v>0</v>
      </c>
      <c r="J119" s="58">
        <f>'IGP2 Governance'!J46</f>
        <v>0</v>
      </c>
      <c r="K119" s="58">
        <f>'IGP2 Governance'!K46</f>
        <v>0</v>
      </c>
      <c r="L119" s="58">
        <f>'IGP2 Governance'!L46</f>
        <v>0</v>
      </c>
      <c r="M119" s="58">
        <f>'IGP2 Governance'!M46</f>
        <v>0</v>
      </c>
    </row>
    <row r="120" spans="1:17">
      <c r="A120" s="58">
        <f>'IGP2 Governance'!A47</f>
        <v>0</v>
      </c>
      <c r="B120" s="58">
        <f>'IGP2 Governance'!B47</f>
        <v>0</v>
      </c>
      <c r="C120" s="58" t="str">
        <f>'IGP2 Governance'!C47</f>
        <v>G6</v>
      </c>
      <c r="D120" s="58" t="str">
        <f>'IGP2 Governance'!D47</f>
        <v>Nature of subnational governance institutions (level/tier/type)</v>
      </c>
      <c r="E120" s="58">
        <f>'IGP2 Governance'!E47</f>
        <v>0</v>
      </c>
      <c r="F120" s="58">
        <f>'IGP2 Governance'!F47</f>
        <v>0</v>
      </c>
      <c r="G120" s="58">
        <f>'IGP2 Governance'!G47</f>
        <v>0</v>
      </c>
      <c r="H120" s="58">
        <f>'IGP2 Governance'!H47</f>
        <v>0</v>
      </c>
      <c r="I120" s="58">
        <f>'IGP2 Governance'!I47</f>
        <v>0</v>
      </c>
      <c r="J120" s="58">
        <f>'IGP2 Governance'!J47</f>
        <v>0</v>
      </c>
      <c r="K120" s="58">
        <f>'IGP2 Governance'!K47</f>
        <v>0</v>
      </c>
      <c r="L120" s="58">
        <f>'IGP2 Governance'!L47</f>
        <v>0</v>
      </c>
      <c r="M120" s="58">
        <f>'IGP2 Governance'!M47</f>
        <v>0</v>
      </c>
    </row>
    <row r="121" spans="1:17">
      <c r="A121" s="58">
        <f>'IGP2 Governance'!A48</f>
        <v>0</v>
      </c>
      <c r="B121" s="58">
        <f>'IGP2 Governance'!B48</f>
        <v>0</v>
      </c>
      <c r="C121" s="58" t="str">
        <f>'IGP2 Governance'!C48</f>
        <v>G6.1</v>
      </c>
      <c r="D121" s="58" t="str">
        <f>'IGP2 Governance'!D48</f>
        <v xml:space="preserve">Nature of subnational governance institutions (level/tier/type) </v>
      </c>
      <c r="E121" s="58" t="str">
        <f>'IGP2 Governance'!E48</f>
        <v>Non-devolved institution</v>
      </c>
      <c r="F121" s="58" t="str">
        <f>'IGP2 Governance'!F48</f>
        <v>Non-devolved institution</v>
      </c>
      <c r="G121" s="58" t="str">
        <f>'IGP2 Governance'!G48</f>
        <v>Hybrid institution</v>
      </c>
      <c r="H121" s="58" t="str">
        <f>'IGP2 Governance'!H48</f>
        <v>…</v>
      </c>
      <c r="I121" s="58">
        <f>'IGP2 Governance'!I48</f>
        <v>0</v>
      </c>
      <c r="J121" s="58">
        <f>'IGP2 Governance'!J48</f>
        <v>0</v>
      </c>
      <c r="K121" s="58">
        <f>'IGP2 Governance'!K48</f>
        <v>0</v>
      </c>
      <c r="L121" s="58">
        <f>'IGP2 Governance'!L48</f>
        <v>0</v>
      </c>
      <c r="M121" s="58">
        <f>'IGP2 Governance'!M48</f>
        <v>0</v>
      </c>
    </row>
    <row r="122" spans="1:17">
      <c r="A122" s="58">
        <f>'IGP2 Governance'!A49</f>
        <v>0</v>
      </c>
      <c r="B122" s="58">
        <f>'IGP2 Governance'!B49</f>
        <v>0</v>
      </c>
      <c r="C122" s="58" t="str">
        <f>'IGP2 Governance'!C49</f>
        <v>G6.2</v>
      </c>
      <c r="D122" s="58" t="str">
        <f>'IGP2 Governance'!D49</f>
        <v>Nature of subnational governance institutions (level/tier/type) - Detailed</v>
      </c>
      <c r="E122" s="58" t="str">
        <f>'IGP2 Governance'!E49</f>
        <v>…</v>
      </c>
      <c r="F122" s="58" t="str">
        <f>'IGP2 Governance'!F49</f>
        <v>…</v>
      </c>
      <c r="G122" s="58" t="str">
        <f>'IGP2 Governance'!G49</f>
        <v>…</v>
      </c>
      <c r="H122" s="58" t="str">
        <f>'IGP2 Governance'!H49</f>
        <v>…</v>
      </c>
      <c r="I122" s="58">
        <f>'IGP2 Governance'!I49</f>
        <v>0</v>
      </c>
      <c r="J122" s="58">
        <f>'IGP2 Governance'!J49</f>
        <v>0</v>
      </c>
      <c r="K122" s="58">
        <f>'IGP2 Governance'!K49</f>
        <v>0</v>
      </c>
      <c r="L122" s="58">
        <f>'IGP2 Governance'!L49</f>
        <v>0</v>
      </c>
      <c r="M122" s="58">
        <f>'IGP2 Governance'!M49</f>
        <v>0</v>
      </c>
    </row>
    <row r="123" spans="1:17">
      <c r="A123" s="58">
        <f>'IGP2 Governance'!A50</f>
        <v>0</v>
      </c>
      <c r="B123" s="58">
        <f>'IGP2 Governance'!B50</f>
        <v>0</v>
      </c>
      <c r="C123" s="58" t="str">
        <f>'IGP2 Governance'!C50</f>
        <v>G6.3</v>
      </c>
      <c r="D123" s="58" t="str">
        <f>'IGP2 Governance'!D50</f>
        <v>If non-devolved: with elected subnational council?</v>
      </c>
      <c r="E123" s="58" t="str">
        <f>'IGP2 Governance'!E50</f>
        <v>Yes</v>
      </c>
      <c r="F123" s="58" t="str">
        <f>'IGP2 Governance'!F50</f>
        <v>Yes</v>
      </c>
      <c r="G123" s="58" t="str">
        <f>'IGP2 Governance'!G50</f>
        <v>…</v>
      </c>
      <c r="H123" s="58" t="str">
        <f>'IGP2 Governance'!H50</f>
        <v>…</v>
      </c>
      <c r="I123" s="58">
        <f>'IGP2 Governance'!I50</f>
        <v>0</v>
      </c>
      <c r="J123" s="58">
        <f>'IGP2 Governance'!J50</f>
        <v>0</v>
      </c>
      <c r="K123" s="58">
        <f>'IGP2 Governance'!K50</f>
        <v>0</v>
      </c>
      <c r="L123" s="58">
        <f>'IGP2 Governance'!L50</f>
        <v>0</v>
      </c>
      <c r="M123" s="58">
        <f>'IGP2 Governance'!M50</f>
        <v>0</v>
      </c>
    </row>
    <row r="124" spans="1:17" s="199" customFormat="1" ht="12" thickBot="1">
      <c r="A124" s="199">
        <f>'IGP2 Governance'!A51</f>
        <v>0</v>
      </c>
      <c r="B124" s="199">
        <f>'IGP2 Governance'!B51</f>
        <v>0</v>
      </c>
      <c r="C124" s="199">
        <f>'IGP2 Governance'!C51</f>
        <v>0</v>
      </c>
      <c r="D124" s="199">
        <f>'IGP2 Governance'!D51</f>
        <v>0</v>
      </c>
      <c r="E124" s="199">
        <f>'IGP2 Governance'!E51</f>
        <v>0</v>
      </c>
      <c r="F124" s="199">
        <f>'IGP2 Governance'!F51</f>
        <v>0</v>
      </c>
      <c r="G124" s="199">
        <f>'IGP2 Governance'!G51</f>
        <v>0</v>
      </c>
      <c r="H124" s="199">
        <f>'IGP2 Governance'!H51</f>
        <v>0</v>
      </c>
      <c r="I124" s="199">
        <f>'IGP2 Governance'!I51</f>
        <v>0</v>
      </c>
      <c r="J124" s="199">
        <f>'IGP2 Governance'!J51</f>
        <v>0</v>
      </c>
      <c r="K124" s="199">
        <f>'IGP2 Governance'!K51</f>
        <v>0</v>
      </c>
      <c r="L124" s="199">
        <f>'IGP2 Governance'!L51</f>
        <v>0</v>
      </c>
      <c r="M124" s="199">
        <f>'IGP2 Governance'!M51</f>
        <v>0</v>
      </c>
      <c r="N124" s="200"/>
      <c r="O124" s="200"/>
      <c r="P124" s="200"/>
      <c r="Q124" s="200"/>
    </row>
    <row r="125" spans="1:17">
      <c r="A125" s="58">
        <f>'IGP3 Functions'!A1</f>
        <v>0</v>
      </c>
      <c r="B125" s="58">
        <f>'IGP3 Functions'!B1</f>
        <v>0</v>
      </c>
      <c r="C125" s="58">
        <f>'IGP3 Functions'!C1</f>
        <v>0</v>
      </c>
      <c r="D125" s="58">
        <f>'IGP3 Functions'!D1</f>
        <v>0</v>
      </c>
      <c r="E125" s="58">
        <f>'IGP3 Functions'!E1</f>
        <v>0</v>
      </c>
      <c r="F125" s="58">
        <f>'IGP3 Functions'!F1</f>
        <v>0</v>
      </c>
      <c r="G125" s="58">
        <f>'IGP3 Functions'!G1</f>
        <v>0</v>
      </c>
      <c r="H125" s="58">
        <f>'IGP3 Functions'!H1</f>
        <v>0</v>
      </c>
      <c r="I125" s="58">
        <f>'IGP3 Functions'!I1</f>
        <v>0</v>
      </c>
      <c r="J125" s="58">
        <f>'IGP3 Functions'!J1</f>
        <v>0</v>
      </c>
      <c r="K125" s="58">
        <f>'IGP3 Functions'!K1</f>
        <v>0</v>
      </c>
      <c r="L125" s="58"/>
    </row>
    <row r="126" spans="1:17">
      <c r="A126" s="58">
        <f>'IGP3 Functions'!A2</f>
        <v>0</v>
      </c>
      <c r="B126" s="58">
        <f>'IGP3 Functions'!B2</f>
        <v>0</v>
      </c>
      <c r="C126" s="58">
        <f>'IGP3 Functions'!C2</f>
        <v>0</v>
      </c>
      <c r="D126" s="58" t="str">
        <f>'IGP3 Functions'!D2</f>
        <v>LoGICA INTERGOVERNMENTAL PROFILE: DE FACTO FUNCTIONS AND RESPONSIBILITIES OF SUBNATIONAL GOVERNANCE INSTITUTIONS</v>
      </c>
      <c r="E126" s="58">
        <f>'IGP3 Functions'!E2</f>
        <v>0</v>
      </c>
      <c r="F126" s="58">
        <f>'IGP3 Functions'!F2</f>
        <v>0</v>
      </c>
      <c r="G126" s="58">
        <f>'IGP3 Functions'!G2</f>
        <v>0</v>
      </c>
      <c r="H126" s="58">
        <f>'IGP3 Functions'!H2</f>
        <v>0</v>
      </c>
      <c r="I126" s="58">
        <f>'IGP3 Functions'!I2</f>
        <v>0</v>
      </c>
      <c r="J126" s="58">
        <f>'IGP3 Functions'!J2</f>
        <v>0</v>
      </c>
      <c r="K126" s="58">
        <f>'IGP3 Functions'!K2</f>
        <v>0</v>
      </c>
    </row>
    <row r="127" spans="1:17">
      <c r="A127" s="58">
        <f>'IGP3 Functions'!A3</f>
        <v>0</v>
      </c>
      <c r="B127" s="58">
        <f>'IGP3 Functions'!B3</f>
        <v>0</v>
      </c>
      <c r="C127" s="58">
        <f>'IGP3 Functions'!C3</f>
        <v>0</v>
      </c>
      <c r="D127" s="58">
        <f>'IGP3 Functions'!D3</f>
        <v>0</v>
      </c>
      <c r="E127" s="58">
        <f>'IGP3 Functions'!E3</f>
        <v>0</v>
      </c>
      <c r="F127" s="58">
        <f>'IGP3 Functions'!F3</f>
        <v>0</v>
      </c>
      <c r="G127" s="58">
        <f>'IGP3 Functions'!G3</f>
        <v>0</v>
      </c>
      <c r="H127" s="58">
        <f>'IGP3 Functions'!H3</f>
        <v>0</v>
      </c>
      <c r="I127" s="58">
        <f>'IGP3 Functions'!I3</f>
        <v>0</v>
      </c>
      <c r="J127" s="58">
        <f>'IGP3 Functions'!J3</f>
        <v>0</v>
      </c>
      <c r="K127" s="58">
        <f>'IGP3 Functions'!K3</f>
        <v>0</v>
      </c>
    </row>
    <row r="128" spans="1:17">
      <c r="A128" s="58">
        <f>'IGP3 Functions'!A4</f>
        <v>0</v>
      </c>
      <c r="B128" s="58">
        <f>'IGP3 Functions'!B4</f>
        <v>0</v>
      </c>
      <c r="C128" s="58">
        <f>'IGP3 Functions'!C4</f>
        <v>0</v>
      </c>
      <c r="D128" s="58">
        <f>'IGP3 Functions'!D4</f>
        <v>0</v>
      </c>
      <c r="E128" s="58">
        <f>'IGP3 Functions'!E4</f>
        <v>0</v>
      </c>
      <c r="F128" s="58">
        <f>'IGP3 Functions'!F4</f>
        <v>0</v>
      </c>
      <c r="G128" s="58">
        <f>'IGP3 Functions'!G4</f>
        <v>0</v>
      </c>
      <c r="H128" s="58">
        <f>'IGP3 Functions'!H4</f>
        <v>0</v>
      </c>
      <c r="I128" s="58">
        <f>'IGP3 Functions'!I4</f>
        <v>0</v>
      </c>
      <c r="J128" s="58">
        <f>'IGP3 Functions'!J4</f>
        <v>0</v>
      </c>
      <c r="K128" s="58">
        <f>'IGP3 Functions'!K4</f>
        <v>0</v>
      </c>
    </row>
    <row r="129" spans="1:11">
      <c r="A129" s="58">
        <f>'IGP3 Functions'!A5</f>
        <v>0</v>
      </c>
      <c r="B129" s="58">
        <f>'IGP3 Functions'!B5</f>
        <v>0</v>
      </c>
      <c r="C129" s="58" t="str">
        <f>'IGP3 Functions'!C5</f>
        <v>R1</v>
      </c>
      <c r="D129" s="58" t="str">
        <f>'IGP3 Functions'!D5</f>
        <v>Identifying the de facto responsibility for provision of frontline public services</v>
      </c>
      <c r="E129" s="58">
        <f>'IGP3 Functions'!E5</f>
        <v>0</v>
      </c>
      <c r="F129" s="58" t="str">
        <f>'IGP3 Functions'!F5</f>
        <v>Primary responsibility</v>
      </c>
      <c r="G129" s="58">
        <f>'IGP3 Functions'!G5</f>
        <v>0</v>
      </c>
      <c r="H129" s="58">
        <f>'IGP3 Functions'!H5</f>
        <v>0</v>
      </c>
      <c r="I129" s="58" t="str">
        <f>'IGP3 Functions'!I5</f>
        <v>Role of PCEBIs?</v>
      </c>
      <c r="J129" s="58">
        <f>'IGP3 Functions'!J5</f>
        <v>0</v>
      </c>
      <c r="K129" s="58" t="str">
        <f>'IGP3 Functions'!K5</f>
        <v>Comments / Clarification</v>
      </c>
    </row>
    <row r="130" spans="1:11">
      <c r="A130" s="58">
        <f>'IGP3 Functions'!A6</f>
        <v>0</v>
      </c>
      <c r="B130" s="58">
        <f>'IGP3 Functions'!B6</f>
        <v>0</v>
      </c>
      <c r="C130" s="58">
        <f>'IGP3 Functions'!C6</f>
        <v>0</v>
      </c>
      <c r="D130" s="58">
        <f>'IGP3 Functions'!D6</f>
        <v>0</v>
      </c>
      <c r="E130" s="58">
        <f>'IGP3 Functions'!E6</f>
        <v>0</v>
      </c>
      <c r="F130" s="58" t="str">
        <f>'IGP3 Functions'!F6</f>
        <v>HR</v>
      </c>
      <c r="G130" s="58" t="str">
        <f>'IGP3 Functions'!G6</f>
        <v>Capital</v>
      </c>
      <c r="H130" s="58">
        <f>'IGP3 Functions'!H6</f>
        <v>0</v>
      </c>
      <c r="I130" s="58">
        <f>'IGP3 Functions'!I6</f>
        <v>0</v>
      </c>
      <c r="J130" s="58">
        <f>'IGP3 Functions'!J6</f>
        <v>0</v>
      </c>
      <c r="K130" s="58">
        <f>'IGP3 Functions'!K6</f>
        <v>0</v>
      </c>
    </row>
    <row r="131" spans="1:11">
      <c r="A131" s="58">
        <f>'IGP3 Functions'!A7</f>
        <v>0</v>
      </c>
      <c r="B131" s="58">
        <f>'IGP3 Functions'!B7</f>
        <v>0</v>
      </c>
      <c r="C131" s="58">
        <f>'IGP3 Functions'!C7</f>
        <v>0</v>
      </c>
      <c r="D131" s="58">
        <f>'IGP3 Functions'!D7</f>
        <v>0</v>
      </c>
      <c r="E131" s="58">
        <f>'IGP3 Functions'!E7</f>
        <v>0</v>
      </c>
      <c r="F131" s="58">
        <f>'IGP3 Functions'!F7</f>
        <v>0</v>
      </c>
      <c r="G131" s="58">
        <f>'IGP3 Functions'!G7</f>
        <v>0</v>
      </c>
      <c r="H131" s="58">
        <f>'IGP3 Functions'!H7</f>
        <v>0</v>
      </c>
      <c r="I131" s="58">
        <f>'IGP3 Functions'!I7</f>
        <v>0</v>
      </c>
      <c r="J131" s="58">
        <f>'IGP3 Functions'!J7</f>
        <v>0</v>
      </c>
      <c r="K131" s="58">
        <f>'IGP3 Functions'!K7</f>
        <v>0</v>
      </c>
    </row>
    <row r="132" spans="1:11">
      <c r="A132" s="58">
        <f>'IGP3 Functions'!A8</f>
        <v>0</v>
      </c>
      <c r="B132" s="58">
        <f>'IGP3 Functions'!B8</f>
        <v>0</v>
      </c>
      <c r="C132" s="58">
        <f>'IGP3 Functions'!C8</f>
        <v>0</v>
      </c>
      <c r="D132" s="58" t="str">
        <f>'IGP3 Functions'!D8</f>
        <v>General public services (701); Public Order and Safety (703)</v>
      </c>
      <c r="E132" s="58">
        <f>'IGP3 Functions'!E8</f>
        <v>0</v>
      </c>
      <c r="F132" s="58">
        <f>'IGP3 Functions'!F8</f>
        <v>0</v>
      </c>
      <c r="G132" s="58">
        <f>'IGP3 Functions'!G8</f>
        <v>0</v>
      </c>
      <c r="H132" s="58">
        <f>'IGP3 Functions'!H8</f>
        <v>0</v>
      </c>
      <c r="I132" s="58">
        <f>'IGP3 Functions'!I8</f>
        <v>0</v>
      </c>
      <c r="J132" s="58">
        <f>'IGP3 Functions'!J8</f>
        <v>0</v>
      </c>
      <c r="K132" s="58">
        <f>'IGP3 Functions'!K8</f>
        <v>0</v>
      </c>
    </row>
    <row r="133" spans="1:11">
      <c r="A133" s="58">
        <f>'IGP3 Functions'!A9</f>
        <v>0</v>
      </c>
      <c r="B133" s="58">
        <f>'IGP3 Functions'!B9</f>
        <v>0</v>
      </c>
      <c r="C133" s="58" t="str">
        <f>'IGP3 Functions'!C9</f>
        <v>R1.1</v>
      </c>
      <c r="D133" s="58" t="str">
        <f>'IGP3 Functions'!D9</f>
        <v>Civil administration (registration of births/marriages/deaths)*</v>
      </c>
      <c r="E133" s="58">
        <f>'IGP3 Functions'!E9</f>
        <v>0</v>
      </c>
      <c r="F133" s="58" t="str">
        <f>'IGP3 Functions'!F9</f>
        <v>…</v>
      </c>
      <c r="G133" s="58" t="str">
        <f>'IGP3 Functions'!G9</f>
        <v>XX</v>
      </c>
      <c r="H133" s="58">
        <f>'IGP3 Functions'!H9</f>
        <v>0</v>
      </c>
      <c r="I133" s="58" t="str">
        <f>'IGP3 Functions'!I9</f>
        <v>…</v>
      </c>
      <c r="J133" s="58">
        <f>'IGP3 Functions'!J9</f>
        <v>0</v>
      </c>
      <c r="K133" s="58">
        <f>'IGP3 Functions'!K9</f>
        <v>0</v>
      </c>
    </row>
    <row r="134" spans="1:11">
      <c r="A134" s="58">
        <f>'IGP3 Functions'!A10</f>
        <v>0</v>
      </c>
      <c r="B134" s="58">
        <f>'IGP3 Functions'!B10</f>
        <v>0</v>
      </c>
      <c r="C134" s="58" t="str">
        <f>'IGP3 Functions'!C10</f>
        <v>R1.3</v>
      </c>
      <c r="D134" s="58" t="str">
        <f>'IGP3 Functions'!D10</f>
        <v>Fire protection (7032)</v>
      </c>
      <c r="E134" s="58">
        <f>'IGP3 Functions'!E10</f>
        <v>0</v>
      </c>
      <c r="F134" s="58" t="str">
        <f>'IGP3 Functions'!F10</f>
        <v>…</v>
      </c>
      <c r="G134" s="58" t="str">
        <f>'IGP3 Functions'!G10</f>
        <v>XX</v>
      </c>
      <c r="H134" s="58">
        <f>'IGP3 Functions'!H10</f>
        <v>0</v>
      </c>
      <c r="I134" s="58" t="str">
        <f>'IGP3 Functions'!I10</f>
        <v>…</v>
      </c>
      <c r="J134" s="58">
        <f>'IGP3 Functions'!J10</f>
        <v>0</v>
      </c>
      <c r="K134" s="58">
        <f>'IGP3 Functions'!K10</f>
        <v>0</v>
      </c>
    </row>
    <row r="135" spans="1:11">
      <c r="A135" s="58">
        <f>'IGP3 Functions'!A11</f>
        <v>0</v>
      </c>
      <c r="B135" s="58">
        <f>'IGP3 Functions'!B11</f>
        <v>0</v>
      </c>
      <c r="C135" s="58">
        <f>'IGP3 Functions'!C11</f>
        <v>0</v>
      </c>
      <c r="D135" s="58" t="str">
        <f>'IGP3 Functions'!D11</f>
        <v>Economic Affairs (704)</v>
      </c>
      <c r="E135" s="58">
        <f>'IGP3 Functions'!E11</f>
        <v>0</v>
      </c>
      <c r="F135" s="58">
        <f>'IGP3 Functions'!F11</f>
        <v>0</v>
      </c>
      <c r="G135" s="58">
        <f>'IGP3 Functions'!G11</f>
        <v>0</v>
      </c>
      <c r="H135" s="58">
        <f>'IGP3 Functions'!H11</f>
        <v>0</v>
      </c>
      <c r="I135" s="58">
        <f>'IGP3 Functions'!I11</f>
        <v>0</v>
      </c>
      <c r="J135" s="58">
        <f>'IGP3 Functions'!J11</f>
        <v>0</v>
      </c>
      <c r="K135" s="58">
        <f>'IGP3 Functions'!K11</f>
        <v>0</v>
      </c>
    </row>
    <row r="136" spans="1:11">
      <c r="A136" s="58">
        <f>'IGP3 Functions'!A12</f>
        <v>0</v>
      </c>
      <c r="B136" s="58">
        <f>'IGP3 Functions'!B12</f>
        <v>0</v>
      </c>
      <c r="C136" s="58" t="str">
        <f>'IGP3 Functions'!C12</f>
        <v>R1.4</v>
      </c>
      <c r="D136" s="58" t="str">
        <f>'IGP3 Functions'!D12</f>
        <v>Agricultural extension / livestock services (70421*)</v>
      </c>
      <c r="E136" s="58">
        <f>'IGP3 Functions'!E12</f>
        <v>0</v>
      </c>
      <c r="F136" s="58" t="str">
        <f>'IGP3 Functions'!F12</f>
        <v>…</v>
      </c>
      <c r="G136" s="58" t="str">
        <f>'IGP3 Functions'!G12</f>
        <v>…</v>
      </c>
      <c r="H136" s="58">
        <f>'IGP3 Functions'!H12</f>
        <v>0</v>
      </c>
      <c r="I136" s="58" t="str">
        <f>'IGP3 Functions'!I12</f>
        <v>…</v>
      </c>
      <c r="J136" s="58">
        <f>'IGP3 Functions'!J12</f>
        <v>0</v>
      </c>
      <c r="K136" s="58">
        <f>'IGP3 Functions'!K12</f>
        <v>0</v>
      </c>
    </row>
    <row r="137" spans="1:11">
      <c r="A137" s="58">
        <f>'IGP3 Functions'!A13</f>
        <v>0</v>
      </c>
      <c r="B137" s="58">
        <f>'IGP3 Functions'!B13</f>
        <v>0</v>
      </c>
      <c r="C137" s="58" t="str">
        <f>'IGP3 Functions'!C13</f>
        <v>R1.8</v>
      </c>
      <c r="D137" s="58" t="str">
        <f>'IGP3 Functions'!D13</f>
        <v>Public transit (70456)</v>
      </c>
      <c r="E137" s="58">
        <f>'IGP3 Functions'!E13</f>
        <v>0</v>
      </c>
      <c r="F137" s="58" t="str">
        <f>'IGP3 Functions'!F13</f>
        <v>…</v>
      </c>
      <c r="G137" s="58" t="str">
        <f>'IGP3 Functions'!G13</f>
        <v>…</v>
      </c>
      <c r="H137" s="58">
        <f>'IGP3 Functions'!H13</f>
        <v>0</v>
      </c>
      <c r="I137" s="58" t="str">
        <f>'IGP3 Functions'!I13</f>
        <v>…</v>
      </c>
      <c r="J137" s="58">
        <f>'IGP3 Functions'!J13</f>
        <v>0</v>
      </c>
      <c r="K137" s="58">
        <f>'IGP3 Functions'!K13</f>
        <v>0</v>
      </c>
    </row>
    <row r="138" spans="1:11">
      <c r="A138" s="58">
        <f>'IGP3 Functions'!A14</f>
        <v>0</v>
      </c>
      <c r="B138" s="58">
        <f>'IGP3 Functions'!B14</f>
        <v>0</v>
      </c>
      <c r="C138" s="58">
        <f>'IGP3 Functions'!C14</f>
        <v>0</v>
      </c>
      <c r="D138" s="58" t="str">
        <f>'IGP3 Functions'!D14</f>
        <v>Environmental Protection (705)</v>
      </c>
      <c r="E138" s="58">
        <f>'IGP3 Functions'!E14</f>
        <v>0</v>
      </c>
      <c r="F138" s="58">
        <f>'IGP3 Functions'!F14</f>
        <v>0</v>
      </c>
      <c r="G138" s="58">
        <f>'IGP3 Functions'!G14</f>
        <v>0</v>
      </c>
      <c r="H138" s="58">
        <f>'IGP3 Functions'!H14</f>
        <v>0</v>
      </c>
      <c r="I138" s="58">
        <f>'IGP3 Functions'!I14</f>
        <v>0</v>
      </c>
      <c r="J138" s="58">
        <f>'IGP3 Functions'!J14</f>
        <v>0</v>
      </c>
      <c r="K138" s="58">
        <f>'IGP3 Functions'!K14</f>
        <v>0</v>
      </c>
    </row>
    <row r="139" spans="1:11">
      <c r="A139" s="58">
        <f>'IGP3 Functions'!A15</f>
        <v>0</v>
      </c>
      <c r="B139" s="58">
        <f>'IGP3 Functions'!B15</f>
        <v>0</v>
      </c>
      <c r="C139" s="58" t="str">
        <f>'IGP3 Functions'!C15</f>
        <v>R1.11</v>
      </c>
      <c r="D139" s="58" t="str">
        <f>'IGP3 Functions'!D15</f>
        <v>Waste management (7051)</v>
      </c>
      <c r="E139" s="58">
        <f>'IGP3 Functions'!E15</f>
        <v>0</v>
      </c>
      <c r="F139" s="58" t="str">
        <f>'IGP3 Functions'!F15</f>
        <v>…</v>
      </c>
      <c r="G139" s="58" t="str">
        <f>'IGP3 Functions'!G15</f>
        <v>…</v>
      </c>
      <c r="H139" s="58">
        <f>'IGP3 Functions'!H15</f>
        <v>0</v>
      </c>
      <c r="I139" s="58" t="str">
        <f>'IGP3 Functions'!I15</f>
        <v>…</v>
      </c>
      <c r="J139" s="58">
        <f>'IGP3 Functions'!J15</f>
        <v>0</v>
      </c>
      <c r="K139" s="58">
        <f>'IGP3 Functions'!K15</f>
        <v>0</v>
      </c>
    </row>
    <row r="140" spans="1:11">
      <c r="A140" s="58">
        <f>'IGP3 Functions'!A16</f>
        <v>0</v>
      </c>
      <c r="B140" s="58">
        <f>'IGP3 Functions'!B16</f>
        <v>0</v>
      </c>
      <c r="C140" s="58">
        <f>'IGP3 Functions'!C16</f>
        <v>0</v>
      </c>
      <c r="D140" s="58" t="str">
        <f>'IGP3 Functions'!D16</f>
        <v>Housing and Community Amenities (706)</v>
      </c>
      <c r="E140" s="58">
        <f>'IGP3 Functions'!E16</f>
        <v>0</v>
      </c>
      <c r="F140" s="58">
        <f>'IGP3 Functions'!F16</f>
        <v>0</v>
      </c>
      <c r="G140" s="58">
        <f>'IGP3 Functions'!G16</f>
        <v>0</v>
      </c>
      <c r="H140" s="58">
        <f>'IGP3 Functions'!H16</f>
        <v>0</v>
      </c>
      <c r="I140" s="58">
        <f>'IGP3 Functions'!I16</f>
        <v>0</v>
      </c>
      <c r="J140" s="58">
        <f>'IGP3 Functions'!J16</f>
        <v>0</v>
      </c>
      <c r="K140" s="58">
        <f>'IGP3 Functions'!K16</f>
        <v>0</v>
      </c>
    </row>
    <row r="141" spans="1:11">
      <c r="A141" s="58">
        <f>'IGP3 Functions'!A17</f>
        <v>0</v>
      </c>
      <c r="B141" s="58">
        <f>'IGP3 Functions'!B17</f>
        <v>0</v>
      </c>
      <c r="C141" s="58" t="str">
        <f>'IGP3 Functions'!C17</f>
        <v>R2.1</v>
      </c>
      <c r="D141" s="58" t="str">
        <f>'IGP3 Functions'!D17</f>
        <v xml:space="preserve">Land use planning and zoning </v>
      </c>
      <c r="E141" s="58">
        <f>'IGP3 Functions'!E17</f>
        <v>0</v>
      </c>
      <c r="F141" s="58" t="str">
        <f>'IGP3 Functions'!F17</f>
        <v>…</v>
      </c>
      <c r="G141" s="58" t="str">
        <f>'IGP3 Functions'!G17</f>
        <v>XX</v>
      </c>
      <c r="H141" s="58">
        <f>'IGP3 Functions'!H17</f>
        <v>0</v>
      </c>
      <c r="I141" s="58" t="str">
        <f>'IGP3 Functions'!I17</f>
        <v>…</v>
      </c>
      <c r="J141" s="58">
        <f>'IGP3 Functions'!J17</f>
        <v>0</v>
      </c>
      <c r="K141" s="58">
        <f>'IGP3 Functions'!K17</f>
        <v>0</v>
      </c>
    </row>
    <row r="142" spans="1:11">
      <c r="A142" s="58">
        <f>'IGP3 Functions'!A18</f>
        <v>0</v>
      </c>
      <c r="B142" s="58">
        <f>'IGP3 Functions'!B18</f>
        <v>0</v>
      </c>
      <c r="C142" s="58" t="str">
        <f>'IGP3 Functions'!C18</f>
        <v>R2.4</v>
      </c>
      <c r="D142" s="58" t="str">
        <f>'IGP3 Functions'!D18</f>
        <v>Building and construction regulation; building permits</v>
      </c>
      <c r="E142" s="58">
        <f>'IGP3 Functions'!E18</f>
        <v>0</v>
      </c>
      <c r="F142" s="58" t="str">
        <f>'IGP3 Functions'!F18</f>
        <v>…</v>
      </c>
      <c r="G142" s="58" t="str">
        <f>'IGP3 Functions'!G18</f>
        <v>XX</v>
      </c>
      <c r="H142" s="58">
        <f>'IGP3 Functions'!H18</f>
        <v>0</v>
      </c>
      <c r="I142" s="58" t="str">
        <f>'IGP3 Functions'!I18</f>
        <v>…</v>
      </c>
      <c r="J142" s="58">
        <f>'IGP3 Functions'!J18</f>
        <v>0</v>
      </c>
      <c r="K142" s="58">
        <f>'IGP3 Functions'!K18</f>
        <v>0</v>
      </c>
    </row>
    <row r="143" spans="1:11">
      <c r="A143" s="58">
        <f>'IGP3 Functions'!A19</f>
        <v>0</v>
      </c>
      <c r="B143" s="58">
        <f>'IGP3 Functions'!B19</f>
        <v>0</v>
      </c>
      <c r="C143" s="58" t="str">
        <f>'IGP3 Functions'!C19</f>
        <v>R1.16</v>
      </c>
      <c r="D143" s="58" t="str">
        <f>'IGP3 Functions'!D19</f>
        <v>Water supply (7063)</v>
      </c>
      <c r="E143" s="58">
        <f>'IGP3 Functions'!E19</f>
        <v>0</v>
      </c>
      <c r="F143" s="58" t="str">
        <f>'IGP3 Functions'!F19</f>
        <v>…</v>
      </c>
      <c r="G143" s="58" t="str">
        <f>'IGP3 Functions'!G19</f>
        <v>…</v>
      </c>
      <c r="H143" s="58">
        <f>'IGP3 Functions'!H19</f>
        <v>0</v>
      </c>
      <c r="I143" s="58" t="str">
        <f>'IGP3 Functions'!I19</f>
        <v>…</v>
      </c>
      <c r="J143" s="58">
        <f>'IGP3 Functions'!J19</f>
        <v>0</v>
      </c>
      <c r="K143" s="58">
        <f>'IGP3 Functions'!K19</f>
        <v>0</v>
      </c>
    </row>
    <row r="144" spans="1:11">
      <c r="A144" s="58">
        <f>'IGP3 Functions'!A20</f>
        <v>0</v>
      </c>
      <c r="B144" s="58">
        <f>'IGP3 Functions'!B20</f>
        <v>0</v>
      </c>
      <c r="C144" s="58" t="str">
        <f>'IGP3 Functions'!C20</f>
        <v>R1.17</v>
      </c>
      <c r="D144" s="58" t="str">
        <f>'IGP3 Functions'!D20</f>
        <v>Street lighting (7064)</v>
      </c>
      <c r="E144" s="58">
        <f>'IGP3 Functions'!E20</f>
        <v>0</v>
      </c>
      <c r="F144" s="58" t="str">
        <f>'IGP3 Functions'!F20</f>
        <v>…</v>
      </c>
      <c r="G144" s="58" t="str">
        <f>'IGP3 Functions'!G20</f>
        <v>…</v>
      </c>
      <c r="H144" s="58">
        <f>'IGP3 Functions'!H20</f>
        <v>0</v>
      </c>
      <c r="I144" s="58" t="str">
        <f>'IGP3 Functions'!I20</f>
        <v>…</v>
      </c>
      <c r="J144" s="58">
        <f>'IGP3 Functions'!J20</f>
        <v>0</v>
      </c>
      <c r="K144" s="58">
        <f>'IGP3 Functions'!K20</f>
        <v>0</v>
      </c>
    </row>
    <row r="145" spans="1:17">
      <c r="A145" s="58">
        <f>'IGP3 Functions'!A21</f>
        <v>0</v>
      </c>
      <c r="B145" s="58">
        <f>'IGP3 Functions'!B21</f>
        <v>0</v>
      </c>
      <c r="C145" s="58">
        <f>'IGP3 Functions'!C21</f>
        <v>0</v>
      </c>
      <c r="D145" s="58" t="str">
        <f>'IGP3 Functions'!D21</f>
        <v>Health (707)</v>
      </c>
      <c r="E145" s="58">
        <f>'IGP3 Functions'!E21</f>
        <v>0</v>
      </c>
      <c r="F145" s="58">
        <f>'IGP3 Functions'!F21</f>
        <v>0</v>
      </c>
      <c r="G145" s="58">
        <f>'IGP3 Functions'!G21</f>
        <v>0</v>
      </c>
      <c r="H145" s="58">
        <f>'IGP3 Functions'!H21</f>
        <v>0</v>
      </c>
      <c r="I145" s="58">
        <f>'IGP3 Functions'!I21</f>
        <v>0</v>
      </c>
      <c r="J145" s="58">
        <f>'IGP3 Functions'!J21</f>
        <v>0</v>
      </c>
      <c r="K145" s="58">
        <f>'IGP3 Functions'!K21</f>
        <v>0</v>
      </c>
    </row>
    <row r="146" spans="1:17">
      <c r="A146" s="58">
        <f>'IGP3 Functions'!A22</f>
        <v>0</v>
      </c>
      <c r="B146" s="58">
        <f>'IGP3 Functions'!B22</f>
        <v>0</v>
      </c>
      <c r="C146" s="58" t="str">
        <f>'IGP3 Functions'!C22</f>
        <v>R1.19</v>
      </c>
      <c r="D146" s="58" t="str">
        <f>'IGP3 Functions'!D22</f>
        <v>Public health and outpatient services (7072,7074)</v>
      </c>
      <c r="E146" s="58">
        <f>'IGP3 Functions'!E22</f>
        <v>0</v>
      </c>
      <c r="F146" s="58" t="str">
        <f>'IGP3 Functions'!F22</f>
        <v>…</v>
      </c>
      <c r="G146" s="58" t="str">
        <f>'IGP3 Functions'!G22</f>
        <v>…</v>
      </c>
      <c r="H146" s="58">
        <f>'IGP3 Functions'!H22</f>
        <v>0</v>
      </c>
      <c r="I146" s="58" t="str">
        <f>'IGP3 Functions'!I22</f>
        <v>…</v>
      </c>
      <c r="J146" s="58">
        <f>'IGP3 Functions'!J22</f>
        <v>0</v>
      </c>
      <c r="K146" s="58">
        <f>'IGP3 Functions'!K22</f>
        <v>0</v>
      </c>
    </row>
    <row r="147" spans="1:17">
      <c r="A147" s="58">
        <f>'IGP3 Functions'!A23</f>
        <v>0</v>
      </c>
      <c r="B147" s="58">
        <f>'IGP3 Functions'!B23</f>
        <v>0</v>
      </c>
      <c r="C147" s="58">
        <f>'IGP3 Functions'!C23</f>
        <v>0</v>
      </c>
      <c r="D147" s="58" t="str">
        <f>'IGP3 Functions'!D23</f>
        <v>Recreation, culture, and religion (708)</v>
      </c>
      <c r="E147" s="58">
        <f>'IGP3 Functions'!E23</f>
        <v>0</v>
      </c>
      <c r="F147" s="58">
        <f>'IGP3 Functions'!F23</f>
        <v>0</v>
      </c>
      <c r="G147" s="58">
        <f>'IGP3 Functions'!G23</f>
        <v>0</v>
      </c>
      <c r="H147" s="58">
        <f>'IGP3 Functions'!H23</f>
        <v>0</v>
      </c>
      <c r="I147" s="58">
        <f>'IGP3 Functions'!I23</f>
        <v>0</v>
      </c>
      <c r="J147" s="58">
        <f>'IGP3 Functions'!J23</f>
        <v>0</v>
      </c>
      <c r="K147" s="58">
        <f>'IGP3 Functions'!K23</f>
        <v>0</v>
      </c>
    </row>
    <row r="148" spans="1:17">
      <c r="A148" s="58">
        <f>'IGP3 Functions'!A24</f>
        <v>0</v>
      </c>
      <c r="B148" s="58">
        <f>'IGP3 Functions'!B24</f>
        <v>0</v>
      </c>
      <c r="C148" s="58" t="str">
        <f>'IGP3 Functions'!C24</f>
        <v>R1.20</v>
      </c>
      <c r="D148" s="58" t="str">
        <f>'IGP3 Functions'!D24</f>
        <v>Recreation and sporting services (7081) – includes parks</v>
      </c>
      <c r="E148" s="58">
        <f>'IGP3 Functions'!E24</f>
        <v>0</v>
      </c>
      <c r="F148" s="58" t="str">
        <f>'IGP3 Functions'!F24</f>
        <v>…</v>
      </c>
      <c r="G148" s="58" t="str">
        <f>'IGP3 Functions'!G24</f>
        <v>…</v>
      </c>
      <c r="H148" s="58">
        <f>'IGP3 Functions'!H24</f>
        <v>0</v>
      </c>
      <c r="I148" s="58" t="str">
        <f>'IGP3 Functions'!I24</f>
        <v>…</v>
      </c>
      <c r="J148" s="58">
        <f>'IGP3 Functions'!J24</f>
        <v>0</v>
      </c>
      <c r="K148" s="58">
        <f>'IGP3 Functions'!K24</f>
        <v>0</v>
      </c>
    </row>
    <row r="149" spans="1:17">
      <c r="A149" s="58">
        <f>'IGP3 Functions'!A25</f>
        <v>0</v>
      </c>
      <c r="B149" s="58">
        <f>'IGP3 Functions'!B25</f>
        <v>0</v>
      </c>
      <c r="C149" s="58">
        <f>'IGP3 Functions'!C25</f>
        <v>0</v>
      </c>
      <c r="D149" s="58" t="str">
        <f>'IGP3 Functions'!D25</f>
        <v>Education (709)</v>
      </c>
      <c r="E149" s="58">
        <f>'IGP3 Functions'!E25</f>
        <v>0</v>
      </c>
      <c r="F149" s="58">
        <f>'IGP3 Functions'!F25</f>
        <v>0</v>
      </c>
      <c r="G149" s="58">
        <f>'IGP3 Functions'!G25</f>
        <v>0</v>
      </c>
      <c r="H149" s="58">
        <f>'IGP3 Functions'!H25</f>
        <v>0</v>
      </c>
      <c r="I149" s="58">
        <f>'IGP3 Functions'!I25</f>
        <v>0</v>
      </c>
      <c r="J149" s="58">
        <f>'IGP3 Functions'!J25</f>
        <v>0</v>
      </c>
      <c r="K149" s="58">
        <f>'IGP3 Functions'!K25</f>
        <v>0</v>
      </c>
    </row>
    <row r="150" spans="1:17">
      <c r="A150" s="58">
        <f>'IGP3 Functions'!A26</f>
        <v>0</v>
      </c>
      <c r="B150" s="58">
        <f>'IGP3 Functions'!B26</f>
        <v>0</v>
      </c>
      <c r="C150" s="58" t="str">
        <f>'IGP3 Functions'!C26</f>
        <v>R1.23</v>
      </c>
      <c r="D150" s="58" t="str">
        <f>'IGP3 Functions'!D26</f>
        <v>Primary Education (70912)</v>
      </c>
      <c r="E150" s="58">
        <f>'IGP3 Functions'!E26</f>
        <v>0</v>
      </c>
      <c r="F150" s="58" t="str">
        <f>'IGP3 Functions'!F26</f>
        <v>…</v>
      </c>
      <c r="G150" s="58" t="str">
        <f>'IGP3 Functions'!G26</f>
        <v>…</v>
      </c>
      <c r="H150" s="58">
        <f>'IGP3 Functions'!H26</f>
        <v>0</v>
      </c>
      <c r="I150" s="58" t="str">
        <f>'IGP3 Functions'!I26</f>
        <v>…</v>
      </c>
      <c r="J150" s="58">
        <f>'IGP3 Functions'!J26</f>
        <v>0</v>
      </c>
      <c r="K150" s="58">
        <f>'IGP3 Functions'!K26</f>
        <v>0</v>
      </c>
    </row>
    <row r="151" spans="1:17" s="199" customFormat="1" ht="12" thickBot="1">
      <c r="A151" s="199">
        <f>'IGP3 Functions'!A27</f>
        <v>0</v>
      </c>
      <c r="B151" s="199">
        <f>'IGP3 Functions'!B27</f>
        <v>0</v>
      </c>
      <c r="C151" s="199">
        <f>'IGP3 Functions'!C27</f>
        <v>0</v>
      </c>
      <c r="D151" s="199">
        <f>'IGP3 Functions'!D27</f>
        <v>0</v>
      </c>
      <c r="E151" s="199">
        <f>'IGP3 Functions'!E27</f>
        <v>0</v>
      </c>
      <c r="F151" s="199">
        <f>'IGP3 Functions'!F27</f>
        <v>0</v>
      </c>
      <c r="G151" s="199">
        <f>'IGP3 Functions'!G27</f>
        <v>0</v>
      </c>
      <c r="H151" s="199">
        <f>'IGP3 Functions'!H27</f>
        <v>0</v>
      </c>
      <c r="I151" s="199">
        <f>'IGP3 Functions'!I27</f>
        <v>0</v>
      </c>
      <c r="J151" s="199">
        <f>'IGP3 Functions'!J27</f>
        <v>0</v>
      </c>
      <c r="K151" s="199">
        <f>'IGP3 Functions'!K27</f>
        <v>0</v>
      </c>
      <c r="L151" s="198"/>
      <c r="N151" s="200"/>
      <c r="O151" s="200"/>
      <c r="P151" s="200"/>
      <c r="Q151" s="200"/>
    </row>
    <row r="152" spans="1:17">
      <c r="A152" s="58">
        <f>'IGP Info'!A1</f>
        <v>0</v>
      </c>
      <c r="B152" s="58">
        <f>'IGP Info'!B1</f>
        <v>0</v>
      </c>
      <c r="C152" s="58">
        <f>'IGP Info'!C1</f>
        <v>0</v>
      </c>
      <c r="D152" s="58">
        <f>'IGP Info'!D1</f>
        <v>0</v>
      </c>
      <c r="E152" s="58">
        <f>'IGP Info'!E1</f>
        <v>0</v>
      </c>
    </row>
    <row r="153" spans="1:17">
      <c r="A153" s="58">
        <f>'IGP Info'!A2</f>
        <v>0</v>
      </c>
      <c r="B153" s="58">
        <f>'IGP Info'!B2</f>
        <v>0</v>
      </c>
      <c r="C153" s="58">
        <f>'IGP Info'!C2</f>
        <v>0</v>
      </c>
      <c r="D153" s="58" t="str">
        <f>'IGP Info'!D2</f>
        <v>LOCAL GOVERNANCE INSTITUTIONS COMPARATIVE ASSESSMENT (LoGICA) PROFILE: PROFILE COMPLETION INFORMATION</v>
      </c>
      <c r="E153" s="58">
        <f>'IGP Info'!E2</f>
        <v>0</v>
      </c>
    </row>
    <row r="154" spans="1:17">
      <c r="A154" s="58">
        <f>'IGP Info'!A3</f>
        <v>0</v>
      </c>
      <c r="B154" s="58">
        <f>'IGP Info'!B3</f>
        <v>0</v>
      </c>
      <c r="C154" s="58">
        <f>'IGP Info'!C3</f>
        <v>0</v>
      </c>
      <c r="D154" s="58">
        <f>'IGP Info'!D3</f>
        <v>0</v>
      </c>
      <c r="E154" s="58">
        <f>'IGP Info'!E3</f>
        <v>0</v>
      </c>
    </row>
    <row r="155" spans="1:17">
      <c r="A155" s="58">
        <f>'IGP Info'!A4</f>
        <v>0</v>
      </c>
      <c r="B155" s="58">
        <f>'IGP Info'!B4</f>
        <v>0</v>
      </c>
      <c r="C155" s="58">
        <f>'IGP Info'!C4</f>
        <v>0</v>
      </c>
      <c r="D155" s="58">
        <f>'IGP Info'!D4</f>
        <v>0</v>
      </c>
      <c r="E155" s="58">
        <f>'IGP Info'!E4</f>
        <v>0</v>
      </c>
    </row>
    <row r="156" spans="1:17">
      <c r="A156" s="58">
        <f>'IGP Info'!A5</f>
        <v>0</v>
      </c>
      <c r="B156" s="58">
        <f>'IGP Info'!B5</f>
        <v>0</v>
      </c>
      <c r="C156" s="58" t="str">
        <f>'IGP Info'!C5</f>
        <v>Z1</v>
      </c>
      <c r="D156" s="58" t="str">
        <f>'IGP Info'!D5</f>
        <v>Completion of LoGICA Assessment and Profile</v>
      </c>
      <c r="E156" s="58">
        <f>'IGP Info'!E5</f>
        <v>0</v>
      </c>
    </row>
    <row r="157" spans="1:17">
      <c r="A157" s="58">
        <f>'IGP Info'!A6</f>
        <v>0</v>
      </c>
      <c r="B157" s="58">
        <f>'IGP Info'!B6</f>
        <v>0</v>
      </c>
      <c r="C157" s="58" t="str">
        <f>'IGP Info'!C6</f>
        <v>Z1.1</v>
      </c>
      <c r="D157" s="58" t="str">
        <f>'IGP Info'!D6</f>
        <v>Name(s) of researcher(s) completing IGP</v>
      </c>
      <c r="E157" s="58" t="str">
        <f>'IGP Info'!E6</f>
        <v>Kimchoeun Pak (2023)</v>
      </c>
    </row>
    <row r="158" spans="1:17">
      <c r="A158" s="58">
        <f>'IGP Info'!A7</f>
        <v>0</v>
      </c>
      <c r="B158" s="58">
        <f>'IGP Info'!B7</f>
        <v>0</v>
      </c>
      <c r="C158" s="58" t="str">
        <f>'IGP Info'!C7</f>
        <v>Z1.2</v>
      </c>
      <c r="D158" s="58" t="str">
        <f>'IGP Info'!D7</f>
        <v>Name of peer reviewer(s) / country expert(s) (if any)</v>
      </c>
      <c r="E158" s="58">
        <f>'IGP Info'!E7</f>
        <v>0</v>
      </c>
    </row>
    <row r="159" spans="1:17">
      <c r="A159" s="58">
        <f>'IGP Info'!A8</f>
        <v>0</v>
      </c>
      <c r="B159" s="58">
        <f>'IGP Info'!B8</f>
        <v>0</v>
      </c>
      <c r="C159" s="58" t="str">
        <f>'IGP Info'!C8</f>
        <v>Z1.3</v>
      </c>
      <c r="D159" s="58" t="str">
        <f>'IGP Info'!D8</f>
        <v>Name of LPSA Reviewer</v>
      </c>
      <c r="E159" s="58" t="str">
        <f>'IGP Info'!E8</f>
        <v>Jamie Boex and Nick Travis</v>
      </c>
    </row>
    <row r="160" spans="1:17">
      <c r="A160" s="58">
        <f>'IGP Info'!A9</f>
        <v>0</v>
      </c>
      <c r="B160" s="58">
        <f>'IGP Info'!B9</f>
        <v>0</v>
      </c>
      <c r="C160" s="58">
        <f>'IGP Info'!C9</f>
        <v>0</v>
      </c>
      <c r="D160" s="58">
        <f>'IGP Info'!D9</f>
        <v>0</v>
      </c>
      <c r="E160" s="58">
        <f>'IGP Info'!E9</f>
        <v>0</v>
      </c>
    </row>
    <row r="161" spans="1:5">
      <c r="A161" s="58">
        <f>'IGP Info'!A10</f>
        <v>0</v>
      </c>
      <c r="B161" s="58">
        <f>'IGP Info'!B10</f>
        <v>0</v>
      </c>
      <c r="C161" s="58" t="str">
        <f>'IGP Info'!C10</f>
        <v>Z4</v>
      </c>
      <c r="D161" s="58" t="str">
        <f>'IGP Info'!D10</f>
        <v>LoGICA Assessment Abstract</v>
      </c>
      <c r="E161" s="58">
        <f>'IGP Info'!E10</f>
        <v>0</v>
      </c>
    </row>
    <row r="162" spans="1:5">
      <c r="A162" s="58">
        <f>'IGP Info'!A11</f>
        <v>0</v>
      </c>
      <c r="B162" s="58">
        <f>'IGP Info'!B11</f>
        <v>0</v>
      </c>
      <c r="C162" s="58">
        <f>'IGP Info'!C11</f>
        <v>0</v>
      </c>
      <c r="D162" s="58">
        <f>'IGP Info'!D11</f>
        <v>0</v>
      </c>
      <c r="E162" s="58">
        <f>'IGP Info'!E11</f>
        <v>0</v>
      </c>
    </row>
    <row r="163" spans="1:5">
      <c r="A163" s="58">
        <f>'IGP Info'!A12</f>
        <v>0</v>
      </c>
      <c r="B163" s="58">
        <f>'IGP Info'!B12</f>
        <v>0</v>
      </c>
      <c r="C163" s="58" t="str">
        <f>'IGP Info'!C12</f>
        <v>Z4.1</v>
      </c>
      <c r="D163" s="58" t="str">
        <f>'IGP Info'!D12</f>
        <v>General Intergovernmental Context - One paragraph</v>
      </c>
      <c r="E163" s="58">
        <f>'IGP Info'!E12</f>
        <v>0</v>
      </c>
    </row>
    <row r="164" spans="1:5">
      <c r="A164" s="58">
        <f>'IGP Info'!A13</f>
        <v>0</v>
      </c>
      <c r="B164" s="58">
        <f>'IGP Info'!B13</f>
        <v>0</v>
      </c>
      <c r="C164" s="58">
        <f>'IGP Info'!C13</f>
        <v>0</v>
      </c>
      <c r="D164" s="58" t="str">
        <f>'IGP Info'!D13</f>
        <v>Cambodia is a unitary parliamentary constitutional monarchy, with the ruling Cambodian People's Party (CPP) dominating the political landscape as a de facto one-party state. Cambodia has pursued a gradual process of decentralization and deconcentration since the early 2000s. Although the Constitution recognizes multiple levels of subnational administration, the country's governance system remains characterized by a strong central state and extensive deconcentrated administration through provincial and sectoral structures. Decentralization reforms began with the establishment of directly elected commune and sangkat councils in 2002. Cambodia’s 2008 Organic Law (formally known as the Law on Administrative Management of the Capital, Provinces, Municipalities, Districts, and Khans) is the foundational legal framework for the country's Decentralization and Deconcentration (D&amp;D) reforms, restructuring Cambodia’s subnational governance by introducing indirectly elected councils and unified administrations at the provincial and district levels. Successive National Programs for Sub-National Democratic Development have sought to strengthen local accountability, improve service delivery, and increase citizen participation, while maintaining the state's unitary character. As a result, Cambodia's intergovernmental system combines a powerful deconcentrated administrative apparatus with elements of democratic local governance.</v>
      </c>
      <c r="E164" s="58">
        <f>'IGP Info'!E13</f>
        <v>0</v>
      </c>
    </row>
    <row r="165" spans="1:5">
      <c r="A165" s="58">
        <f>'IGP Info'!A14</f>
        <v>0</v>
      </c>
      <c r="B165" s="58">
        <f>'IGP Info'!B14</f>
        <v>0</v>
      </c>
      <c r="C165" s="58">
        <f>'IGP Info'!C14</f>
        <v>0</v>
      </c>
      <c r="D165" s="58">
        <f>'IGP Info'!D14</f>
        <v>0</v>
      </c>
      <c r="E165" s="58">
        <f>'IGP Info'!E14</f>
        <v>0</v>
      </c>
    </row>
    <row r="166" spans="1:5">
      <c r="A166" s="58">
        <f>'IGP Info'!A15</f>
        <v>0</v>
      </c>
      <c r="B166" s="58">
        <f>'IGP Info'!B15</f>
        <v>0</v>
      </c>
      <c r="C166" s="58" t="str">
        <f>'IGP Info'!C15</f>
        <v>Z4.2</v>
      </c>
      <c r="D166" s="58" t="str">
        <f>'IGP Info'!D15</f>
        <v>Subnational governance structure - One paragraph</v>
      </c>
      <c r="E166" s="58">
        <f>'IGP Info'!E15</f>
        <v>0</v>
      </c>
    </row>
    <row r="167" spans="1:5">
      <c r="A167" s="58">
        <f>'IGP Info'!A16</f>
        <v>0</v>
      </c>
      <c r="B167" s="58">
        <f>'IGP Info'!B16</f>
        <v>0</v>
      </c>
      <c r="C167" s="58">
        <f>'IGP Info'!C16</f>
        <v>0</v>
      </c>
      <c r="D167" s="58" t="str">
        <f>'IGP Info'!D16</f>
        <v xml:space="preserve">Cambodia's subnational governance system consists of three territorial-administrative tiers below the national government. At the upper tier are 24 provinces (khaet) and the capital city of Phnom Penh, which enjoys provincial status. Below the provincial level are (rural) districts (srok), municipalities (krong), and urban districts within Phnom Penh (khans). At the lower local tier are communes (khum) in rural areas and sangkats in urban areas. Together, Cambodia has more than 1,600 commune and sangkat jurisdictions, with directly elected Commune Chiefs and local councils. While the formal governance structure appears hierarchical, the practical organization of public administration is more complex, with deconcentrated provincial departments of central ministries operating alongside centrally appointed subnational executives and indirectly elected provincial and district councils. Provincial administrations serve as the principal territorial coordinating level for central government policies and public services, while district and municipal administrations are gradually assuming expanded responsibilities under ongoing decentralization reforms. </v>
      </c>
      <c r="E167" s="58">
        <f>'IGP Info'!E16</f>
        <v>0</v>
      </c>
    </row>
    <row r="168" spans="1:5">
      <c r="A168" s="58">
        <f>'IGP Info'!A17</f>
        <v>0</v>
      </c>
      <c r="B168" s="58">
        <f>'IGP Info'!B17</f>
        <v>0</v>
      </c>
      <c r="C168" s="58">
        <f>'IGP Info'!C17</f>
        <v>0</v>
      </c>
      <c r="D168" s="58">
        <f>'IGP Info'!D17</f>
        <v>0</v>
      </c>
      <c r="E168" s="58">
        <f>'IGP Info'!E17</f>
        <v>0</v>
      </c>
    </row>
    <row r="169" spans="1:5">
      <c r="A169" s="58">
        <f>'IGP Info'!A18</f>
        <v>0</v>
      </c>
      <c r="B169" s="58">
        <f>'IGP Info'!B18</f>
        <v>0</v>
      </c>
      <c r="C169" s="58" t="str">
        <f>'IGP Info'!C18</f>
        <v>Z4.3</v>
      </c>
      <c r="D169" s="58" t="str">
        <f>'IGP Info'!D18</f>
        <v>Nature of subnational governance institutions - One paragraph</v>
      </c>
      <c r="E169" s="58">
        <f>'IGP Info'!E18</f>
        <v>0</v>
      </c>
    </row>
    <row r="170" spans="1:5">
      <c r="A170" s="58">
        <f>'IGP Info'!A19</f>
        <v>0</v>
      </c>
      <c r="B170" s="58">
        <f>'IGP Info'!B19</f>
        <v>0</v>
      </c>
      <c r="C170" s="58">
        <f>'IGP Info'!C19</f>
        <v>0</v>
      </c>
      <c r="D170" s="58" t="str">
        <f>'IGP Info'!D19</f>
        <v>Subnational governance institutions in Cambodia have a mixed character, reflecting both local self-government and state administration functions. 
Although the Organic Law formally recognizes provincial and district-level administrations as autonomous subnational institutions, in practice, these entities remain closely integrated with the central administrative hierarchy and rely heavily on central government funding, personnel, and policy direction. Provincial, municipal, district, and khan councils are indirectly elected by lower-level councilors; these councils function primarily as representative bodies overseeing executive administrations headed by governors appointed by the central government. Consequently, Cambodia's provincial and district administrations are best understood as non-devolved (deconcentrated) administrative institutions that combine extensive deconcentrated administrative authority with some elements of local political representation. 
Closest to the people, commune and sangkat councils are directly elected by local residents and represent the most established form of local democratic governance in the country. While communes and sangkats exhibit somewhat greater decision-making autonomy in local affairs compared to higher-level administrative tiers, they possess more limited administrative and service delivery capacities.</v>
      </c>
      <c r="E170" s="58">
        <f>'IGP Info'!E19</f>
        <v>0</v>
      </c>
    </row>
    <row r="171" spans="1:5">
      <c r="A171" s="58">
        <f>'IGP Info'!A20</f>
        <v>0</v>
      </c>
      <c r="B171" s="58">
        <f>'IGP Info'!B20</f>
        <v>0</v>
      </c>
      <c r="C171" s="58">
        <f>'IGP Info'!C20</f>
        <v>0</v>
      </c>
      <c r="D171" s="58">
        <f>'IGP Info'!D20</f>
        <v>0</v>
      </c>
      <c r="E171" s="58">
        <f>'IGP Info'!E20</f>
        <v>0</v>
      </c>
    </row>
    <row r="172" spans="1:5">
      <c r="A172" s="58">
        <f>'IGP Info'!A21</f>
        <v>0</v>
      </c>
      <c r="B172" s="58">
        <f>'IGP Info'!B21</f>
        <v>0</v>
      </c>
      <c r="C172" s="58" t="str">
        <f>'IGP Info'!C21</f>
        <v>Z4.4</v>
      </c>
      <c r="D172" s="58" t="str">
        <f>'IGP Info'!D21</f>
        <v>Assignment of functions and responsibilities - One paragraph (Optional)</v>
      </c>
      <c r="E172" s="58">
        <f>'IGP Info'!E21</f>
        <v>0</v>
      </c>
    </row>
    <row r="173" spans="1:5">
      <c r="A173" s="58">
        <f>'IGP Info'!A22</f>
        <v>0</v>
      </c>
      <c r="B173" s="58">
        <f>'IGP Info'!B22</f>
        <v>0</v>
      </c>
      <c r="C173" s="58">
        <f>'IGP Info'!C22</f>
        <v>0</v>
      </c>
      <c r="D173" s="58" t="str">
        <f>'IGP Info'!D22</f>
        <v>The assignment of public functions in Cambodia remains highly centralized despite ongoing functional transfers to subnational administrations. 
Most core public services—including education, health care, agriculture, social protection, and major infrastructure—continue to be delivered primarily through provincial and district offices of central ministries. Provincial administrations play an important coordinating role and are responsible for local planning, administration, regulatory functions, and selected development activities. District, municipality, and khan administrations have gradually received additional responsibilities, including certain administrative services, local infrastructure management, environmental functions, and citizen-facing services through One Window Service Offices and related reforms. Commune and sangkat administrations focus primarily on local development planning, small-scale infrastructure, community services, civil registration support, and citizen engagement. 
While successive decentralization programs have expanded the role of subnational administrations, the transfer of functions, personnel, and financing has proceeded incrementally, leaving Cambodia's public service delivery system predominantly deconcentrated in practice, with local governance institutions playing a complementary rather than leading role in most major service sectors.</v>
      </c>
      <c r="E173" s="58">
        <f>'IGP Info'!E22</f>
        <v>0</v>
      </c>
    </row>
    <row r="174" spans="1:5">
      <c r="A174" s="58">
        <f>'IGP Info'!A23</f>
        <v>0</v>
      </c>
      <c r="B174" s="58">
        <f>'IGP Info'!B23</f>
        <v>0</v>
      </c>
      <c r="C174" s="58">
        <f>'IGP Info'!C23</f>
        <v>0</v>
      </c>
      <c r="D174" s="58">
        <f>'IGP Info'!D23</f>
        <v>0</v>
      </c>
      <c r="E174" s="58">
        <f>'IGP Info'!E23</f>
        <v>0</v>
      </c>
    </row>
    <row r="175" spans="1:5">
      <c r="A175" s="58">
        <f>'IGP Info'!A24</f>
        <v>0</v>
      </c>
      <c r="B175" s="58">
        <f>'IGP Info'!B24</f>
        <v>0</v>
      </c>
      <c r="C175" s="58" t="str">
        <f>'IGP Info'!C24</f>
        <v>Z4.10</v>
      </c>
      <c r="D175" s="58" t="str">
        <f>'IGP Info'!D24</f>
        <v>References and Resources - List</v>
      </c>
      <c r="E175" s="58">
        <f>'IGP Info'!E24</f>
        <v>0</v>
      </c>
    </row>
    <row r="176" spans="1:5">
      <c r="A176" s="58">
        <f>'IGP Info'!A25</f>
        <v>0</v>
      </c>
      <c r="B176" s="58">
        <f>'IGP Info'!B25</f>
        <v>0</v>
      </c>
      <c r="C176" s="58">
        <f>'IGP Info'!C25</f>
        <v>0</v>
      </c>
      <c r="D176" s="58" t="str">
        <f>'IGP Info'!D25</f>
        <v>OECD/UCLG (2022) SNG-WOFI Country Profile: Cambodia</v>
      </c>
      <c r="E176" s="58">
        <f>'IGP Info'!E25</f>
        <v>0</v>
      </c>
    </row>
    <row r="177" spans="1:17">
      <c r="A177" s="58">
        <f>'IGP Info'!A26</f>
        <v>0</v>
      </c>
      <c r="B177" s="58">
        <f>'IGP Info'!B26</f>
        <v>0</v>
      </c>
      <c r="C177" s="58">
        <f>'IGP Info'!C26</f>
        <v>0</v>
      </c>
      <c r="D177" s="58" t="str">
        <f>'IGP Info'!D26</f>
        <v>UN Women (2022) Local Government  Country Profile: Cambodia</v>
      </c>
      <c r="E177" s="58">
        <f>'IGP Info'!E26</f>
        <v>0</v>
      </c>
    </row>
    <row r="178" spans="1:17">
      <c r="A178" s="58">
        <f>'IGP Info'!A27</f>
        <v>0</v>
      </c>
      <c r="B178" s="58">
        <f>'IGP Info'!B27</f>
        <v>0</v>
      </c>
      <c r="C178" s="58">
        <f>'IGP Info'!C27</f>
        <v>0</v>
      </c>
      <c r="D178" s="58" t="str">
        <f>'IGP Info'!D27</f>
        <v>Cambodia Intergovernmental Fiscal Architecture Study, World Bank, 2021.</v>
      </c>
      <c r="E178" s="58">
        <f>'IGP Info'!E27</f>
        <v>0</v>
      </c>
    </row>
    <row r="179" spans="1:17">
      <c r="A179" s="58">
        <f>'IGP Info'!A28</f>
        <v>0</v>
      </c>
      <c r="B179" s="58">
        <f>'IGP Info'!B28</f>
        <v>0</v>
      </c>
      <c r="C179" s="58">
        <f>'IGP Info'!C28</f>
        <v>0</v>
      </c>
      <c r="D179" s="58" t="e">
        <f>'IGP Info'!#REF!</f>
        <v>#REF!</v>
      </c>
      <c r="E179" s="58" t="e">
        <f>'IGP Info'!#REF!</f>
        <v>#REF!</v>
      </c>
    </row>
    <row r="180" spans="1:17">
      <c r="A180" s="58">
        <f>'IGP Info'!A29</f>
        <v>0</v>
      </c>
      <c r="B180" s="58">
        <f>'IGP Info'!B29</f>
        <v>0</v>
      </c>
      <c r="C180" s="58">
        <f>'IGP Info'!C29</f>
        <v>0</v>
      </c>
      <c r="D180" s="58" t="str">
        <f>'IGP Info'!D29</f>
        <v>Snapshot of Sustainable Development Goals at the Subnational Administration Level in Cambodia. Asian Development Bank, July 2024</v>
      </c>
      <c r="E180" s="58">
        <f>'IGP Info'!E29</f>
        <v>0</v>
      </c>
    </row>
    <row r="181" spans="1:17">
      <c r="A181" s="58">
        <f>'IGP Info'!A30</f>
        <v>0</v>
      </c>
      <c r="B181" s="58">
        <f>'IGP Info'!B30</f>
        <v>0</v>
      </c>
      <c r="C181" s="58">
        <f>'IGP Info'!C30</f>
        <v>0</v>
      </c>
      <c r="D181" s="58" t="str">
        <f>'IGP Info'!D28</f>
        <v xml:space="preserve">Voluntary Subnational Review Cambodia, National League of Local Councils (NLC), May 2023
</v>
      </c>
      <c r="E181" s="58">
        <f>'IGP Info'!E28</f>
        <v>0</v>
      </c>
    </row>
    <row r="182" spans="1:17">
      <c r="A182" s="58">
        <f>'IGP Info'!A31</f>
        <v>0</v>
      </c>
      <c r="B182" s="58">
        <f>'IGP Info'!B31</f>
        <v>0</v>
      </c>
      <c r="C182" s="58">
        <f>'IGP Info'!C31</f>
        <v>0</v>
      </c>
      <c r="D182" s="58">
        <f>'IGP Info'!D31</f>
        <v>0</v>
      </c>
      <c r="E182" s="58">
        <f>'IGP Info'!E31</f>
        <v>0</v>
      </c>
    </row>
    <row r="183" spans="1:17" s="199" customFormat="1" ht="12" thickBot="1">
      <c r="A183" s="199">
        <f>'IGP Info'!A32</f>
        <v>0</v>
      </c>
      <c r="B183" s="199">
        <f>'IGP Info'!B32</f>
        <v>0</v>
      </c>
      <c r="C183" s="199">
        <f>'IGP Info'!C32</f>
        <v>0</v>
      </c>
      <c r="D183" s="199">
        <f>'IGP Info'!D32</f>
        <v>0</v>
      </c>
      <c r="E183" s="199">
        <f>'IGP Info'!E32</f>
        <v>0</v>
      </c>
      <c r="F183" s="201"/>
      <c r="G183" s="202"/>
      <c r="I183" s="198"/>
      <c r="J183" s="198"/>
      <c r="K183" s="198"/>
      <c r="L183" s="198"/>
      <c r="N183" s="200"/>
      <c r="O183" s="200"/>
      <c r="P183" s="200"/>
      <c r="Q183" s="200"/>
    </row>
  </sheetData>
  <sheetProtection sheet="1" objects="1" scenarios="1"/>
  <mergeCells count="4">
    <mergeCell ref="E4:G4"/>
    <mergeCell ref="I4:L4"/>
    <mergeCell ref="E27:R27"/>
    <mergeCell ref="C2:Q2"/>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4FC72B15E0448363FF47C2DE3DEB" ma:contentTypeVersion="16" ma:contentTypeDescription="Create a new document." ma:contentTypeScope="" ma:versionID="d955db5568b1c875e62f5c8b89c7489e">
  <xsd:schema xmlns:xsd="http://www.w3.org/2001/XMLSchema" xmlns:xs="http://www.w3.org/2001/XMLSchema" xmlns:p="http://schemas.microsoft.com/office/2006/metadata/properties" xmlns:ns2="960ecaf0-7151-4a2b-a5a2-34de11608dbf" xmlns:ns3="b59d2d6f-7a66-4016-b850-8ad664ddea89" targetNamespace="http://schemas.microsoft.com/office/2006/metadata/properties" ma:root="true" ma:fieldsID="0b491d040dec9be8f5d79d93728cabb3" ns2:_="" ns3:_="">
    <xsd:import namespace="960ecaf0-7151-4a2b-a5a2-34de11608dbf"/>
    <xsd:import namespace="b59d2d6f-7a66-4016-b850-8ad664ddea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ecaf0-7151-4a2b-a5a2-34de11608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4d8a0f-8552-4c0d-a454-42b2ccdb029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9d2d6f-7a66-4016-b850-8ad664ddea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087ee1be-5a49-465d-93f7-85d5832e39f2}" ma:internalName="TaxCatchAll" ma:showField="CatchAllData" ma:web="b59d2d6f-7a66-4016-b850-8ad664ddea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0ecaf0-7151-4a2b-a5a2-34de11608dbf">
      <Terms xmlns="http://schemas.microsoft.com/office/infopath/2007/PartnerControls"/>
    </lcf76f155ced4ddcb4097134ff3c332f>
    <TaxCatchAll xmlns="b59d2d6f-7a66-4016-b850-8ad664ddea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200BB3-B68C-4083-9E65-B007C2FB2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ecaf0-7151-4a2b-a5a2-34de11608dbf"/>
    <ds:schemaRef ds:uri="b59d2d6f-7a66-4016-b850-8ad664ddea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44863-20C1-46A5-9976-E0C188E6850C}">
  <ds:schemaRefs>
    <ds:schemaRef ds:uri="http://schemas.microsoft.com/office/2006/metadata/properties"/>
    <ds:schemaRef ds:uri="http://schemas.microsoft.com/office/infopath/2007/PartnerControls"/>
    <ds:schemaRef ds:uri="960ecaf0-7151-4a2b-a5a2-34de11608dbf"/>
    <ds:schemaRef ds:uri="b59d2d6f-7a66-4016-b850-8ad664ddea89"/>
  </ds:schemaRefs>
</ds:datastoreItem>
</file>

<file path=customXml/itemProps3.xml><?xml version="1.0" encoding="utf-8"?>
<ds:datastoreItem xmlns:ds="http://schemas.openxmlformats.org/officeDocument/2006/customXml" ds:itemID="{3389CE87-FD7B-4D8A-8752-69BB31C5A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IGP1 Structure</vt:lpstr>
      <vt:lpstr>IGP2 Governance</vt:lpstr>
      <vt:lpstr>IGP3 Functions</vt:lpstr>
      <vt:lpstr>IGP Info</vt:lpstr>
      <vt:lpstr>IGP Country Notes </vt:lpstr>
      <vt:lpstr>IGP Extract</vt:lpstr>
      <vt:lpstr>'IGP Info'!Print_Area</vt:lpstr>
      <vt:lpstr>'IGP3 Functions'!Print_Area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Jamie</dc:creator>
  <cp:lastModifiedBy>Jamie Boex</cp:lastModifiedBy>
  <cp:lastPrinted>2023-08-21T18:29:22Z</cp:lastPrinted>
  <dcterms:created xsi:type="dcterms:W3CDTF">2014-03-28T01:38:34Z</dcterms:created>
  <dcterms:modified xsi:type="dcterms:W3CDTF">2026-06-19T18:37:14Z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0x010100DF514FC72B15E0448363FF47C2DE3DEB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