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decentralization.sharepoint.com/sites/10KnowledgeDevelopment/Shared Documents/12 Specific Knowledge Development/SOLGI/04 SOLGI LAC/LOGICA IGP 2023 Belize/"/>
    </mc:Choice>
  </mc:AlternateContent>
  <xr:revisionPtr revIDLastSave="114" documentId="13_ncr:1_{69A733DA-05F9-47D6-952D-BFD31124138A}" xr6:coauthVersionLast="47" xr6:coauthVersionMax="47" xr10:uidLastSave="{F44EFDB8-EFEF-4971-B0BC-4E0A4F248ACC}"/>
  <bookViews>
    <workbookView xWindow="-96" yWindow="-96" windowWidth="19392" windowHeight="10272" tabRatio="770" xr2:uid="{00000000-000D-0000-FFFF-FFFF00000000}"/>
  </bookViews>
  <sheets>
    <sheet name="IGP1 Structure" sheetId="31" r:id="rId1"/>
    <sheet name="IGP2 Governance" sheetId="53" r:id="rId2"/>
    <sheet name="IGP3 Functions" sheetId="34" state="hidden" r:id="rId3"/>
    <sheet name="IGP Info" sheetId="40" r:id="rId4"/>
    <sheet name="IGP Country Notes " sheetId="56" state="hidden" r:id="rId5"/>
    <sheet name="IGP Extract" sheetId="55" state="hidden" r:id="rId6"/>
  </sheets>
  <definedNames>
    <definedName name="_xlnm.Print_Area" localSheetId="3">'IGP Info'!$A$1:$G$32</definedName>
    <definedName name="_xlnm.Print_Area" localSheetId="2">'IGP3 Functions'!$A$1:$L$28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31" l="1"/>
  <c r="F67" i="55" s="1"/>
  <c r="H71" i="53"/>
  <c r="M73" i="53"/>
  <c r="L73" i="53"/>
  <c r="K73" i="53"/>
  <c r="J73" i="53"/>
  <c r="H60" i="53"/>
  <c r="G60" i="53"/>
  <c r="F60" i="53"/>
  <c r="E60" i="53"/>
  <c r="C77" i="56"/>
  <c r="B77" i="56"/>
  <c r="B76" i="56"/>
  <c r="C76" i="56" s="1"/>
  <c r="B75" i="56"/>
  <c r="C75" i="56" s="1"/>
  <c r="B74" i="56"/>
  <c r="C74" i="56" s="1"/>
  <c r="B73" i="56"/>
  <c r="C73" i="56" s="1"/>
  <c r="B72" i="56"/>
  <c r="C72" i="56" s="1"/>
  <c r="C2" i="56"/>
  <c r="N13" i="34"/>
  <c r="N12" i="34"/>
  <c r="N11" i="34"/>
  <c r="N10" i="34"/>
  <c r="N9" i="34"/>
  <c r="B64" i="56"/>
  <c r="B66" i="56" s="1"/>
  <c r="B65" i="56"/>
  <c r="C65" i="56" s="1"/>
  <c r="M74" i="53"/>
  <c r="L74" i="53"/>
  <c r="K74" i="53"/>
  <c r="J74" i="53"/>
  <c r="M72" i="53"/>
  <c r="L72" i="53"/>
  <c r="K72" i="53"/>
  <c r="J72" i="53"/>
  <c r="M71" i="53"/>
  <c r="L71" i="53"/>
  <c r="K71" i="53"/>
  <c r="J71" i="53"/>
  <c r="H72" i="53"/>
  <c r="H73" i="53" s="1"/>
  <c r="G72" i="53"/>
  <c r="G73" i="53" s="1"/>
  <c r="F72" i="53"/>
  <c r="F73" i="53" s="1"/>
  <c r="E72" i="53"/>
  <c r="E73" i="53" s="1"/>
  <c r="B25" i="56"/>
  <c r="C25" i="56" s="1"/>
  <c r="B7" i="56"/>
  <c r="C7" i="56" s="1"/>
  <c r="B6" i="56"/>
  <c r="D204" i="31"/>
  <c r="F204" i="31" s="1"/>
  <c r="B15" i="56"/>
  <c r="C15" i="56" s="1"/>
  <c r="B14" i="56"/>
  <c r="C14" i="56" s="1"/>
  <c r="B13" i="56"/>
  <c r="C13" i="56" s="1"/>
  <c r="B12" i="56"/>
  <c r="C12" i="56" s="1"/>
  <c r="B11" i="56"/>
  <c r="C11" i="56" s="1"/>
  <c r="E183" i="55"/>
  <c r="D183" i="55"/>
  <c r="C183" i="55"/>
  <c r="B183" i="55"/>
  <c r="A183" i="55"/>
  <c r="E182" i="55"/>
  <c r="D182" i="55"/>
  <c r="C182" i="55"/>
  <c r="B182" i="55"/>
  <c r="A182" i="55"/>
  <c r="E181" i="55"/>
  <c r="D181" i="55"/>
  <c r="C181" i="55"/>
  <c r="B181" i="55"/>
  <c r="A181" i="55"/>
  <c r="E180" i="55"/>
  <c r="D180" i="55"/>
  <c r="C180" i="55"/>
  <c r="B180" i="55"/>
  <c r="A180" i="55"/>
  <c r="E179" i="55"/>
  <c r="D179" i="55"/>
  <c r="C179" i="55"/>
  <c r="B179" i="55"/>
  <c r="A179" i="55"/>
  <c r="E178" i="55"/>
  <c r="D178" i="55"/>
  <c r="C178" i="55"/>
  <c r="B178" i="55"/>
  <c r="A178" i="55"/>
  <c r="E177" i="55"/>
  <c r="D177" i="55"/>
  <c r="C177" i="55"/>
  <c r="B177" i="55"/>
  <c r="A177" i="55"/>
  <c r="E176" i="55"/>
  <c r="D176" i="55"/>
  <c r="C176" i="55"/>
  <c r="B176" i="55"/>
  <c r="A176" i="55"/>
  <c r="E175" i="55"/>
  <c r="D175" i="55"/>
  <c r="C175" i="55"/>
  <c r="B175" i="55"/>
  <c r="A175" i="55"/>
  <c r="E174" i="55"/>
  <c r="D174" i="55"/>
  <c r="C174" i="55"/>
  <c r="B174" i="55"/>
  <c r="A174" i="55"/>
  <c r="E173" i="55"/>
  <c r="D173" i="55"/>
  <c r="C173" i="55"/>
  <c r="B173" i="55"/>
  <c r="A173" i="55"/>
  <c r="E172" i="55"/>
  <c r="D172" i="55"/>
  <c r="C172" i="55"/>
  <c r="B172" i="55"/>
  <c r="A172" i="55"/>
  <c r="E171" i="55"/>
  <c r="D171" i="55"/>
  <c r="C171" i="55"/>
  <c r="B171" i="55"/>
  <c r="A171" i="55"/>
  <c r="E170" i="55"/>
  <c r="D170" i="55"/>
  <c r="C170" i="55"/>
  <c r="B170" i="55"/>
  <c r="A170" i="55"/>
  <c r="E169" i="55"/>
  <c r="D169" i="55"/>
  <c r="C169" i="55"/>
  <c r="B169" i="55"/>
  <c r="A169" i="55"/>
  <c r="E168" i="55"/>
  <c r="D168" i="55"/>
  <c r="C168" i="55"/>
  <c r="B168" i="55"/>
  <c r="A168" i="55"/>
  <c r="E167" i="55"/>
  <c r="D167" i="55"/>
  <c r="C167" i="55"/>
  <c r="B167" i="55"/>
  <c r="A167" i="55"/>
  <c r="E166" i="55"/>
  <c r="D166" i="55"/>
  <c r="C166" i="55"/>
  <c r="B166" i="55"/>
  <c r="A166" i="55"/>
  <c r="E165" i="55"/>
  <c r="D165" i="55"/>
  <c r="C165" i="55"/>
  <c r="B165" i="55"/>
  <c r="A165" i="55"/>
  <c r="E164" i="55"/>
  <c r="D164" i="55"/>
  <c r="C164" i="55"/>
  <c r="B164" i="55"/>
  <c r="A164" i="55"/>
  <c r="E163" i="55"/>
  <c r="D163" i="55"/>
  <c r="C163" i="55"/>
  <c r="B163" i="55"/>
  <c r="A163" i="55"/>
  <c r="E162" i="55"/>
  <c r="D162" i="55"/>
  <c r="C162" i="55"/>
  <c r="B162" i="55"/>
  <c r="A162" i="55"/>
  <c r="E161" i="55"/>
  <c r="D161" i="55"/>
  <c r="C161" i="55"/>
  <c r="B161" i="55"/>
  <c r="A161" i="55"/>
  <c r="E160" i="55"/>
  <c r="D160" i="55"/>
  <c r="C160" i="55"/>
  <c r="B160" i="55"/>
  <c r="A160" i="55"/>
  <c r="E159" i="55"/>
  <c r="D159" i="55"/>
  <c r="C159" i="55"/>
  <c r="B159" i="55"/>
  <c r="A159" i="55"/>
  <c r="E158" i="55"/>
  <c r="D158" i="55"/>
  <c r="C158" i="55"/>
  <c r="B158" i="55"/>
  <c r="A158" i="55"/>
  <c r="E157" i="55"/>
  <c r="D157" i="55"/>
  <c r="C157" i="55"/>
  <c r="B157" i="55"/>
  <c r="A157" i="55"/>
  <c r="E156" i="55"/>
  <c r="D156" i="55"/>
  <c r="C156" i="55"/>
  <c r="B156" i="55"/>
  <c r="A156" i="55"/>
  <c r="E155" i="55"/>
  <c r="D155" i="55"/>
  <c r="C155" i="55"/>
  <c r="B155" i="55"/>
  <c r="A155" i="55"/>
  <c r="E154" i="55"/>
  <c r="D154" i="55"/>
  <c r="C154" i="55"/>
  <c r="B154" i="55"/>
  <c r="A154" i="55"/>
  <c r="E153" i="55"/>
  <c r="D153" i="55"/>
  <c r="C153" i="55"/>
  <c r="B153" i="55"/>
  <c r="A153" i="55"/>
  <c r="E152" i="55"/>
  <c r="D152" i="55"/>
  <c r="C152" i="55"/>
  <c r="B152" i="55"/>
  <c r="A152" i="55"/>
  <c r="K151" i="55"/>
  <c r="J151" i="55"/>
  <c r="I151" i="55"/>
  <c r="H151" i="55"/>
  <c r="G151" i="55"/>
  <c r="F151" i="55"/>
  <c r="E151" i="55"/>
  <c r="D151" i="55"/>
  <c r="C151" i="55"/>
  <c r="B151" i="55"/>
  <c r="A151" i="55"/>
  <c r="K150" i="55"/>
  <c r="J150" i="55"/>
  <c r="I150" i="55"/>
  <c r="H150" i="55"/>
  <c r="G150" i="55"/>
  <c r="F150" i="55"/>
  <c r="E150" i="55"/>
  <c r="D150" i="55"/>
  <c r="C150" i="55"/>
  <c r="B150" i="55"/>
  <c r="A150" i="55"/>
  <c r="K149" i="55"/>
  <c r="J149" i="55"/>
  <c r="I149" i="55"/>
  <c r="H149" i="55"/>
  <c r="G149" i="55"/>
  <c r="F149" i="55"/>
  <c r="E149" i="55"/>
  <c r="D149" i="55"/>
  <c r="C149" i="55"/>
  <c r="B149" i="55"/>
  <c r="A149" i="55"/>
  <c r="K148" i="55"/>
  <c r="J148" i="55"/>
  <c r="I148" i="55"/>
  <c r="H148" i="55"/>
  <c r="G148" i="55"/>
  <c r="F148" i="55"/>
  <c r="E148" i="55"/>
  <c r="D148" i="55"/>
  <c r="C148" i="55"/>
  <c r="B148" i="55"/>
  <c r="A148" i="55"/>
  <c r="K147" i="55"/>
  <c r="J147" i="55"/>
  <c r="I147" i="55"/>
  <c r="H147" i="55"/>
  <c r="G147" i="55"/>
  <c r="F147" i="55"/>
  <c r="E147" i="55"/>
  <c r="D147" i="55"/>
  <c r="C147" i="55"/>
  <c r="B147" i="55"/>
  <c r="A147" i="55"/>
  <c r="K146" i="55"/>
  <c r="J146" i="55"/>
  <c r="I146" i="55"/>
  <c r="H146" i="55"/>
  <c r="G146" i="55"/>
  <c r="F146" i="55"/>
  <c r="E146" i="55"/>
  <c r="D146" i="55"/>
  <c r="C146" i="55"/>
  <c r="B146" i="55"/>
  <c r="A146" i="55"/>
  <c r="K145" i="55"/>
  <c r="J145" i="55"/>
  <c r="I145" i="55"/>
  <c r="H145" i="55"/>
  <c r="G145" i="55"/>
  <c r="F145" i="55"/>
  <c r="E145" i="55"/>
  <c r="D145" i="55"/>
  <c r="C145" i="55"/>
  <c r="B145" i="55"/>
  <c r="A145" i="55"/>
  <c r="K144" i="55"/>
  <c r="J144" i="55"/>
  <c r="I144" i="55"/>
  <c r="H144" i="55"/>
  <c r="G144" i="55"/>
  <c r="F144" i="55"/>
  <c r="E144" i="55"/>
  <c r="D144" i="55"/>
  <c r="C144" i="55"/>
  <c r="B144" i="55"/>
  <c r="A144" i="55"/>
  <c r="K143" i="55"/>
  <c r="J143" i="55"/>
  <c r="I143" i="55"/>
  <c r="H143" i="55"/>
  <c r="G143" i="55"/>
  <c r="F143" i="55"/>
  <c r="E143" i="55"/>
  <c r="D143" i="55"/>
  <c r="C143" i="55"/>
  <c r="B143" i="55"/>
  <c r="A143" i="55"/>
  <c r="K142" i="55"/>
  <c r="J142" i="55"/>
  <c r="I142" i="55"/>
  <c r="H142" i="55"/>
  <c r="G142" i="55"/>
  <c r="F142" i="55"/>
  <c r="E142" i="55"/>
  <c r="D142" i="55"/>
  <c r="C142" i="55"/>
  <c r="B142" i="55"/>
  <c r="A142" i="55"/>
  <c r="K141" i="55"/>
  <c r="J141" i="55"/>
  <c r="I141" i="55"/>
  <c r="H141" i="55"/>
  <c r="G141" i="55"/>
  <c r="F141" i="55"/>
  <c r="E141" i="55"/>
  <c r="D141" i="55"/>
  <c r="C141" i="55"/>
  <c r="B141" i="55"/>
  <c r="A141" i="55"/>
  <c r="K140" i="55"/>
  <c r="J140" i="55"/>
  <c r="I140" i="55"/>
  <c r="H140" i="55"/>
  <c r="G140" i="55"/>
  <c r="F140" i="55"/>
  <c r="E140" i="55"/>
  <c r="D140" i="55"/>
  <c r="C140" i="55"/>
  <c r="B140" i="55"/>
  <c r="A140" i="55"/>
  <c r="K139" i="55"/>
  <c r="J139" i="55"/>
  <c r="I139" i="55"/>
  <c r="H139" i="55"/>
  <c r="G139" i="55"/>
  <c r="F139" i="55"/>
  <c r="E139" i="55"/>
  <c r="D139" i="55"/>
  <c r="C139" i="55"/>
  <c r="B139" i="55"/>
  <c r="A139" i="55"/>
  <c r="K138" i="55"/>
  <c r="J138" i="55"/>
  <c r="I138" i="55"/>
  <c r="H138" i="55"/>
  <c r="G138" i="55"/>
  <c r="F138" i="55"/>
  <c r="E138" i="55"/>
  <c r="D138" i="55"/>
  <c r="C138" i="55"/>
  <c r="B138" i="55"/>
  <c r="A138" i="55"/>
  <c r="K137" i="55"/>
  <c r="J137" i="55"/>
  <c r="I137" i="55"/>
  <c r="H137" i="55"/>
  <c r="G137" i="55"/>
  <c r="F137" i="55"/>
  <c r="E137" i="55"/>
  <c r="D137" i="55"/>
  <c r="C137" i="55"/>
  <c r="B137" i="55"/>
  <c r="A137" i="55"/>
  <c r="K136" i="55"/>
  <c r="J136" i="55"/>
  <c r="I136" i="55"/>
  <c r="H136" i="55"/>
  <c r="G136" i="55"/>
  <c r="F136" i="55"/>
  <c r="E136" i="55"/>
  <c r="D136" i="55"/>
  <c r="C136" i="55"/>
  <c r="B136" i="55"/>
  <c r="A136" i="55"/>
  <c r="K135" i="55"/>
  <c r="J135" i="55"/>
  <c r="I135" i="55"/>
  <c r="H135" i="55"/>
  <c r="G135" i="55"/>
  <c r="F135" i="55"/>
  <c r="E135" i="55"/>
  <c r="D135" i="55"/>
  <c r="C135" i="55"/>
  <c r="B135" i="55"/>
  <c r="A135" i="55"/>
  <c r="K134" i="55"/>
  <c r="J134" i="55"/>
  <c r="I134" i="55"/>
  <c r="H134" i="55"/>
  <c r="G134" i="55"/>
  <c r="F134" i="55"/>
  <c r="E134" i="55"/>
  <c r="D134" i="55"/>
  <c r="C134" i="55"/>
  <c r="B134" i="55"/>
  <c r="A134" i="55"/>
  <c r="K133" i="55"/>
  <c r="J133" i="55"/>
  <c r="I133" i="55"/>
  <c r="H133" i="55"/>
  <c r="G133" i="55"/>
  <c r="F133" i="55"/>
  <c r="E133" i="55"/>
  <c r="D133" i="55"/>
  <c r="C133" i="55"/>
  <c r="B133" i="55"/>
  <c r="A133" i="55"/>
  <c r="K132" i="55"/>
  <c r="J132" i="55"/>
  <c r="I132" i="55"/>
  <c r="H132" i="55"/>
  <c r="G132" i="55"/>
  <c r="F132" i="55"/>
  <c r="E132" i="55"/>
  <c r="D132" i="55"/>
  <c r="C132" i="55"/>
  <c r="B132" i="55"/>
  <c r="A132" i="55"/>
  <c r="K131" i="55"/>
  <c r="J131" i="55"/>
  <c r="I131" i="55"/>
  <c r="H131" i="55"/>
  <c r="G131" i="55"/>
  <c r="F131" i="55"/>
  <c r="E131" i="55"/>
  <c r="D131" i="55"/>
  <c r="C131" i="55"/>
  <c r="B131" i="55"/>
  <c r="A131" i="55"/>
  <c r="K130" i="55"/>
  <c r="J130" i="55"/>
  <c r="I130" i="55"/>
  <c r="H130" i="55"/>
  <c r="G130" i="55"/>
  <c r="F130" i="55"/>
  <c r="E130" i="55"/>
  <c r="D130" i="55"/>
  <c r="C130" i="55"/>
  <c r="B130" i="55"/>
  <c r="A130" i="55"/>
  <c r="K129" i="55"/>
  <c r="J129" i="55"/>
  <c r="I129" i="55"/>
  <c r="H129" i="55"/>
  <c r="G129" i="55"/>
  <c r="F129" i="55"/>
  <c r="E129" i="55"/>
  <c r="D129" i="55"/>
  <c r="C129" i="55"/>
  <c r="B129" i="55"/>
  <c r="A129" i="55"/>
  <c r="K128" i="55"/>
  <c r="J128" i="55"/>
  <c r="I128" i="55"/>
  <c r="H128" i="55"/>
  <c r="G128" i="55"/>
  <c r="F128" i="55"/>
  <c r="E128" i="55"/>
  <c r="D128" i="55"/>
  <c r="C128" i="55"/>
  <c r="B128" i="55"/>
  <c r="A128" i="55"/>
  <c r="K127" i="55"/>
  <c r="J127" i="55"/>
  <c r="I127" i="55"/>
  <c r="H127" i="55"/>
  <c r="G127" i="55"/>
  <c r="F127" i="55"/>
  <c r="E127" i="55"/>
  <c r="D127" i="55"/>
  <c r="C127" i="55"/>
  <c r="B127" i="55"/>
  <c r="A127" i="55"/>
  <c r="K126" i="55"/>
  <c r="J126" i="55"/>
  <c r="I126" i="55"/>
  <c r="H126" i="55"/>
  <c r="G126" i="55"/>
  <c r="F126" i="55"/>
  <c r="E126" i="55"/>
  <c r="D126" i="55"/>
  <c r="C126" i="55"/>
  <c r="B126" i="55"/>
  <c r="A126" i="55"/>
  <c r="K125" i="55"/>
  <c r="J125" i="55"/>
  <c r="I125" i="55"/>
  <c r="H125" i="55"/>
  <c r="G125" i="55"/>
  <c r="F125" i="55"/>
  <c r="E125" i="55"/>
  <c r="D125" i="55"/>
  <c r="C125" i="55"/>
  <c r="B125" i="55"/>
  <c r="A125" i="55"/>
  <c r="M124" i="55"/>
  <c r="L124" i="55"/>
  <c r="K124" i="55"/>
  <c r="J124" i="55"/>
  <c r="I124" i="55"/>
  <c r="H124" i="55"/>
  <c r="G124" i="55"/>
  <c r="F124" i="55"/>
  <c r="E124" i="55"/>
  <c r="D124" i="55"/>
  <c r="C124" i="55"/>
  <c r="B124" i="55"/>
  <c r="A124" i="55"/>
  <c r="M123" i="55"/>
  <c r="L123" i="55"/>
  <c r="K123" i="55"/>
  <c r="J123" i="55"/>
  <c r="I123" i="55"/>
  <c r="H123" i="55"/>
  <c r="G123" i="55"/>
  <c r="F123" i="55"/>
  <c r="E123" i="55"/>
  <c r="D123" i="55"/>
  <c r="C123" i="55"/>
  <c r="B123" i="55"/>
  <c r="A123" i="55"/>
  <c r="M122" i="55"/>
  <c r="L122" i="55"/>
  <c r="K122" i="55"/>
  <c r="J122" i="55"/>
  <c r="I122" i="55"/>
  <c r="H122" i="55"/>
  <c r="G122" i="55"/>
  <c r="F122" i="55"/>
  <c r="E122" i="55"/>
  <c r="D122" i="55"/>
  <c r="C122" i="55"/>
  <c r="B122" i="55"/>
  <c r="A122" i="55"/>
  <c r="M121" i="55"/>
  <c r="L121" i="55"/>
  <c r="K121" i="55"/>
  <c r="J121" i="55"/>
  <c r="I121" i="55"/>
  <c r="H121" i="55"/>
  <c r="G121" i="55"/>
  <c r="F121" i="55"/>
  <c r="E121" i="55"/>
  <c r="D121" i="55"/>
  <c r="C121" i="55"/>
  <c r="B121" i="55"/>
  <c r="A121" i="55"/>
  <c r="M120" i="55"/>
  <c r="L120" i="55"/>
  <c r="K120" i="55"/>
  <c r="J120" i="55"/>
  <c r="I120" i="55"/>
  <c r="H120" i="55"/>
  <c r="G120" i="55"/>
  <c r="F120" i="55"/>
  <c r="E120" i="55"/>
  <c r="D120" i="55"/>
  <c r="C120" i="55"/>
  <c r="B120" i="55"/>
  <c r="A120" i="55"/>
  <c r="M119" i="55"/>
  <c r="L119" i="55"/>
  <c r="K119" i="55"/>
  <c r="J119" i="55"/>
  <c r="I119" i="55"/>
  <c r="H119" i="55"/>
  <c r="G119" i="55"/>
  <c r="F119" i="55"/>
  <c r="E119" i="55"/>
  <c r="D119" i="55"/>
  <c r="C119" i="55"/>
  <c r="B119" i="55"/>
  <c r="A119" i="55"/>
  <c r="M118" i="55"/>
  <c r="L118" i="55"/>
  <c r="K118" i="55"/>
  <c r="J118" i="55"/>
  <c r="I118" i="55"/>
  <c r="H118" i="55"/>
  <c r="G118" i="55"/>
  <c r="F118" i="55"/>
  <c r="E118" i="55"/>
  <c r="D118" i="55"/>
  <c r="C118" i="55"/>
  <c r="B118" i="55"/>
  <c r="A118" i="55"/>
  <c r="M117" i="55"/>
  <c r="L117" i="55"/>
  <c r="K117" i="55"/>
  <c r="J117" i="55"/>
  <c r="I117" i="55"/>
  <c r="H117" i="55"/>
  <c r="G117" i="55"/>
  <c r="F117" i="55"/>
  <c r="E117" i="55"/>
  <c r="D117" i="55"/>
  <c r="C117" i="55"/>
  <c r="B117" i="55"/>
  <c r="A117" i="55"/>
  <c r="M116" i="55"/>
  <c r="L116" i="55"/>
  <c r="K116" i="55"/>
  <c r="J116" i="55"/>
  <c r="I116" i="55"/>
  <c r="H116" i="55"/>
  <c r="G116" i="55"/>
  <c r="F116" i="55"/>
  <c r="E116" i="55"/>
  <c r="D116" i="55"/>
  <c r="C116" i="55"/>
  <c r="B116" i="55"/>
  <c r="A116" i="55"/>
  <c r="M115" i="55"/>
  <c r="L115" i="55"/>
  <c r="K115" i="55"/>
  <c r="J115" i="55"/>
  <c r="I115" i="55"/>
  <c r="H115" i="55"/>
  <c r="G115" i="55"/>
  <c r="F115" i="55"/>
  <c r="E115" i="55"/>
  <c r="D115" i="55"/>
  <c r="C115" i="55"/>
  <c r="B115" i="55"/>
  <c r="A115" i="55"/>
  <c r="M114" i="55"/>
  <c r="L114" i="55"/>
  <c r="K114" i="55"/>
  <c r="J114" i="55"/>
  <c r="I114" i="55"/>
  <c r="H114" i="55"/>
  <c r="G114" i="55"/>
  <c r="F114" i="55"/>
  <c r="E114" i="55"/>
  <c r="D114" i="55"/>
  <c r="C114" i="55"/>
  <c r="B114" i="55"/>
  <c r="A114" i="55"/>
  <c r="M113" i="55"/>
  <c r="L113" i="55"/>
  <c r="K113" i="55"/>
  <c r="J113" i="55"/>
  <c r="I113" i="55"/>
  <c r="H113" i="55"/>
  <c r="G113" i="55"/>
  <c r="F113" i="55"/>
  <c r="E113" i="55"/>
  <c r="D113" i="55"/>
  <c r="C113" i="55"/>
  <c r="B113" i="55"/>
  <c r="A113" i="55"/>
  <c r="M112" i="55"/>
  <c r="L112" i="55"/>
  <c r="K112" i="55"/>
  <c r="J112" i="55"/>
  <c r="I112" i="55"/>
  <c r="H112" i="55"/>
  <c r="G112" i="55"/>
  <c r="F112" i="55"/>
  <c r="E112" i="55"/>
  <c r="D112" i="55"/>
  <c r="C112" i="55"/>
  <c r="B112" i="55"/>
  <c r="A112" i="55"/>
  <c r="M111" i="55"/>
  <c r="L111" i="55"/>
  <c r="K111" i="55"/>
  <c r="J111" i="55"/>
  <c r="I111" i="55"/>
  <c r="H111" i="55"/>
  <c r="G111" i="55"/>
  <c r="F111" i="55"/>
  <c r="E111" i="55"/>
  <c r="D111" i="55"/>
  <c r="C111" i="55"/>
  <c r="B111" i="55"/>
  <c r="A111" i="55"/>
  <c r="M110" i="55"/>
  <c r="L110" i="55"/>
  <c r="K110" i="55"/>
  <c r="J110" i="55"/>
  <c r="I110" i="55"/>
  <c r="H110" i="55"/>
  <c r="G110" i="55"/>
  <c r="F110" i="55"/>
  <c r="E110" i="55"/>
  <c r="D110" i="55"/>
  <c r="C110" i="55"/>
  <c r="B110" i="55"/>
  <c r="A110" i="55"/>
  <c r="M109" i="55"/>
  <c r="L109" i="55"/>
  <c r="K109" i="55"/>
  <c r="J109" i="55"/>
  <c r="I109" i="55"/>
  <c r="H109" i="55"/>
  <c r="G109" i="55"/>
  <c r="F109" i="55"/>
  <c r="E109" i="55"/>
  <c r="D109" i="55"/>
  <c r="C109" i="55"/>
  <c r="B109" i="55"/>
  <c r="A109" i="55"/>
  <c r="M108" i="55"/>
  <c r="L108" i="55"/>
  <c r="K108" i="55"/>
  <c r="J108" i="55"/>
  <c r="I108" i="55"/>
  <c r="H108" i="55"/>
  <c r="G108" i="55"/>
  <c r="F108" i="55"/>
  <c r="E108" i="55"/>
  <c r="D108" i="55"/>
  <c r="C108" i="55"/>
  <c r="B108" i="55"/>
  <c r="A108" i="55"/>
  <c r="M107" i="55"/>
  <c r="L107" i="55"/>
  <c r="K107" i="55"/>
  <c r="J107" i="55"/>
  <c r="I107" i="55"/>
  <c r="H107" i="55"/>
  <c r="G107" i="55"/>
  <c r="F107" i="55"/>
  <c r="E107" i="55"/>
  <c r="D107" i="55"/>
  <c r="C107" i="55"/>
  <c r="B107" i="55"/>
  <c r="A107" i="55"/>
  <c r="M106" i="55"/>
  <c r="L106" i="55"/>
  <c r="K106" i="55"/>
  <c r="J106" i="55"/>
  <c r="I106" i="55"/>
  <c r="H106" i="55"/>
  <c r="G106" i="55"/>
  <c r="F106" i="55"/>
  <c r="E106" i="55"/>
  <c r="D106" i="55"/>
  <c r="C106" i="55"/>
  <c r="B106" i="55"/>
  <c r="A106" i="55"/>
  <c r="M105" i="55"/>
  <c r="L105" i="55"/>
  <c r="K105" i="55"/>
  <c r="J105" i="55"/>
  <c r="I105" i="55"/>
  <c r="H105" i="55"/>
  <c r="G105" i="55"/>
  <c r="F105" i="55"/>
  <c r="E105" i="55"/>
  <c r="D105" i="55"/>
  <c r="C105" i="55"/>
  <c r="B105" i="55"/>
  <c r="A105" i="55"/>
  <c r="M104" i="55"/>
  <c r="L104" i="55"/>
  <c r="K104" i="55"/>
  <c r="J104" i="55"/>
  <c r="I104" i="55"/>
  <c r="H104" i="55"/>
  <c r="G104" i="55"/>
  <c r="F104" i="55"/>
  <c r="E104" i="55"/>
  <c r="D104" i="55"/>
  <c r="C104" i="55"/>
  <c r="B104" i="55"/>
  <c r="A104" i="55"/>
  <c r="M103" i="55"/>
  <c r="L103" i="55"/>
  <c r="K103" i="55"/>
  <c r="J103" i="55"/>
  <c r="I103" i="55"/>
  <c r="H103" i="55"/>
  <c r="G103" i="55"/>
  <c r="F103" i="55"/>
  <c r="E103" i="55"/>
  <c r="D103" i="55"/>
  <c r="C103" i="55"/>
  <c r="B103" i="55"/>
  <c r="A103" i="55"/>
  <c r="M102" i="55"/>
  <c r="L102" i="55"/>
  <c r="K102" i="55"/>
  <c r="J102" i="55"/>
  <c r="I102" i="55"/>
  <c r="H102" i="55"/>
  <c r="G102" i="55"/>
  <c r="F102" i="55"/>
  <c r="E102" i="55"/>
  <c r="D102" i="55"/>
  <c r="C102" i="55"/>
  <c r="B102" i="55"/>
  <c r="A102" i="55"/>
  <c r="M101" i="55"/>
  <c r="L101" i="55"/>
  <c r="K101" i="55"/>
  <c r="J101" i="55"/>
  <c r="I101" i="55"/>
  <c r="H101" i="55"/>
  <c r="G101" i="55"/>
  <c r="F101" i="55"/>
  <c r="E101" i="55"/>
  <c r="D101" i="55"/>
  <c r="C101" i="55"/>
  <c r="B101" i="55"/>
  <c r="A101" i="55"/>
  <c r="M100" i="55"/>
  <c r="L100" i="55"/>
  <c r="K100" i="55"/>
  <c r="J100" i="55"/>
  <c r="I100" i="55"/>
  <c r="H100" i="55"/>
  <c r="G100" i="55"/>
  <c r="F100" i="55"/>
  <c r="E100" i="55"/>
  <c r="D100" i="55"/>
  <c r="C100" i="55"/>
  <c r="B100" i="55"/>
  <c r="A100" i="55"/>
  <c r="M99" i="55"/>
  <c r="L99" i="55"/>
  <c r="K99" i="55"/>
  <c r="J99" i="55"/>
  <c r="I99" i="55"/>
  <c r="H99" i="55"/>
  <c r="G99" i="55"/>
  <c r="F99" i="55"/>
  <c r="E99" i="55"/>
  <c r="D99" i="55"/>
  <c r="C99" i="55"/>
  <c r="B99" i="55"/>
  <c r="A99" i="55"/>
  <c r="M98" i="55"/>
  <c r="L98" i="55"/>
  <c r="K98" i="55"/>
  <c r="J98" i="55"/>
  <c r="I98" i="55"/>
  <c r="H98" i="55"/>
  <c r="G98" i="55"/>
  <c r="F98" i="55"/>
  <c r="E98" i="55"/>
  <c r="D98" i="55"/>
  <c r="C98" i="55"/>
  <c r="B98" i="55"/>
  <c r="A98" i="55"/>
  <c r="M97" i="55"/>
  <c r="L97" i="55"/>
  <c r="K97" i="55"/>
  <c r="J97" i="55"/>
  <c r="I97" i="55"/>
  <c r="H97" i="55"/>
  <c r="G97" i="55"/>
  <c r="F97" i="55"/>
  <c r="E97" i="55"/>
  <c r="D97" i="55"/>
  <c r="C97" i="55"/>
  <c r="B97" i="55"/>
  <c r="A97" i="55"/>
  <c r="M96" i="55"/>
  <c r="L96" i="55"/>
  <c r="K96" i="55"/>
  <c r="J96" i="55"/>
  <c r="I96" i="55"/>
  <c r="H96" i="55"/>
  <c r="G96" i="55"/>
  <c r="F96" i="55"/>
  <c r="E96" i="55"/>
  <c r="D96" i="55"/>
  <c r="C96" i="55"/>
  <c r="B96" i="55"/>
  <c r="A96" i="55"/>
  <c r="M94" i="55"/>
  <c r="L94" i="55"/>
  <c r="K94" i="55"/>
  <c r="J94" i="55"/>
  <c r="I94" i="55"/>
  <c r="H94" i="55"/>
  <c r="G94" i="55"/>
  <c r="F94" i="55"/>
  <c r="E94" i="55"/>
  <c r="D94" i="55"/>
  <c r="C94" i="55"/>
  <c r="B94" i="55"/>
  <c r="A94" i="55"/>
  <c r="M93" i="55"/>
  <c r="L93" i="55"/>
  <c r="K93" i="55"/>
  <c r="J93" i="55"/>
  <c r="I93" i="55"/>
  <c r="H93" i="55"/>
  <c r="G93" i="55"/>
  <c r="F93" i="55"/>
  <c r="E93" i="55"/>
  <c r="D93" i="55"/>
  <c r="C93" i="55"/>
  <c r="B93" i="55"/>
  <c r="A93" i="55"/>
  <c r="M92" i="55"/>
  <c r="L92" i="55"/>
  <c r="K92" i="55"/>
  <c r="J92" i="55"/>
  <c r="I92" i="55"/>
  <c r="H92" i="55"/>
  <c r="G92" i="55"/>
  <c r="F92" i="55"/>
  <c r="E92" i="55"/>
  <c r="D92" i="55"/>
  <c r="C92" i="55"/>
  <c r="B92" i="55"/>
  <c r="A92" i="55"/>
  <c r="M91" i="55"/>
  <c r="L91" i="55"/>
  <c r="K91" i="55"/>
  <c r="J91" i="55"/>
  <c r="I91" i="55"/>
  <c r="H91" i="55"/>
  <c r="G91" i="55"/>
  <c r="F91" i="55"/>
  <c r="E91" i="55"/>
  <c r="D91" i="55"/>
  <c r="C91" i="55"/>
  <c r="B91" i="55"/>
  <c r="A91" i="55"/>
  <c r="M90" i="55"/>
  <c r="L90" i="55"/>
  <c r="K90" i="55"/>
  <c r="J90" i="55"/>
  <c r="I90" i="55"/>
  <c r="H90" i="55"/>
  <c r="G90" i="55"/>
  <c r="F90" i="55"/>
  <c r="E90" i="55"/>
  <c r="D90" i="55"/>
  <c r="C90" i="55"/>
  <c r="B90" i="55"/>
  <c r="A90" i="55"/>
  <c r="M89" i="55"/>
  <c r="L89" i="55"/>
  <c r="K89" i="55"/>
  <c r="J89" i="55"/>
  <c r="I89" i="55"/>
  <c r="H89" i="55"/>
  <c r="G89" i="55"/>
  <c r="F89" i="55"/>
  <c r="E89" i="55"/>
  <c r="D89" i="55"/>
  <c r="C89" i="55"/>
  <c r="B89" i="55"/>
  <c r="A89" i="55"/>
  <c r="M88" i="55"/>
  <c r="L88" i="55"/>
  <c r="K88" i="55"/>
  <c r="J88" i="55"/>
  <c r="I88" i="55"/>
  <c r="H88" i="55"/>
  <c r="G88" i="55"/>
  <c r="F88" i="55"/>
  <c r="E88" i="55"/>
  <c r="D88" i="55"/>
  <c r="C88" i="55"/>
  <c r="B88" i="55"/>
  <c r="A88" i="55"/>
  <c r="M87" i="55"/>
  <c r="L87" i="55"/>
  <c r="K87" i="55"/>
  <c r="J87" i="55"/>
  <c r="I87" i="55"/>
  <c r="H87" i="55"/>
  <c r="G87" i="55"/>
  <c r="F87" i="55"/>
  <c r="E87" i="55"/>
  <c r="D87" i="55"/>
  <c r="C87" i="55"/>
  <c r="B87" i="55"/>
  <c r="A87" i="55"/>
  <c r="M86" i="55"/>
  <c r="L86" i="55"/>
  <c r="K86" i="55"/>
  <c r="J86" i="55"/>
  <c r="I86" i="55"/>
  <c r="H86" i="55"/>
  <c r="G86" i="55"/>
  <c r="F86" i="55"/>
  <c r="E86" i="55"/>
  <c r="D86" i="55"/>
  <c r="C86" i="55"/>
  <c r="B86" i="55"/>
  <c r="A86" i="55"/>
  <c r="M85" i="55"/>
  <c r="L85" i="55"/>
  <c r="K85" i="55"/>
  <c r="J85" i="55"/>
  <c r="I85" i="55"/>
  <c r="H85" i="55"/>
  <c r="G85" i="55"/>
  <c r="F85" i="55"/>
  <c r="E85" i="55"/>
  <c r="D85" i="55"/>
  <c r="C85" i="55"/>
  <c r="B85" i="55"/>
  <c r="A85" i="55"/>
  <c r="M84" i="55"/>
  <c r="L84" i="55"/>
  <c r="K84" i="55"/>
  <c r="J84" i="55"/>
  <c r="I84" i="55"/>
  <c r="H84" i="55"/>
  <c r="G84" i="55"/>
  <c r="F84" i="55"/>
  <c r="E84" i="55"/>
  <c r="D84" i="55"/>
  <c r="C84" i="55"/>
  <c r="B84" i="55"/>
  <c r="A84" i="55"/>
  <c r="M83" i="55"/>
  <c r="L83" i="55"/>
  <c r="K83" i="55"/>
  <c r="J83" i="55"/>
  <c r="I83" i="55"/>
  <c r="H83" i="55"/>
  <c r="G83" i="55"/>
  <c r="F83" i="55"/>
  <c r="E83" i="55"/>
  <c r="D83" i="55"/>
  <c r="C83" i="55"/>
  <c r="B83" i="55"/>
  <c r="A83" i="55"/>
  <c r="M82" i="55"/>
  <c r="L82" i="55"/>
  <c r="K82" i="55"/>
  <c r="J82" i="55"/>
  <c r="I82" i="55"/>
  <c r="H82" i="55"/>
  <c r="G82" i="55"/>
  <c r="F82" i="55"/>
  <c r="E82" i="55"/>
  <c r="D82" i="55"/>
  <c r="C82" i="55"/>
  <c r="B82" i="55"/>
  <c r="A82" i="55"/>
  <c r="M81" i="55"/>
  <c r="L81" i="55"/>
  <c r="K81" i="55"/>
  <c r="J81" i="55"/>
  <c r="I81" i="55"/>
  <c r="H81" i="55"/>
  <c r="G81" i="55"/>
  <c r="F81" i="55"/>
  <c r="E81" i="55"/>
  <c r="D81" i="55"/>
  <c r="C81" i="55"/>
  <c r="B81" i="55"/>
  <c r="A81" i="55"/>
  <c r="M80" i="55"/>
  <c r="L80" i="55"/>
  <c r="K80" i="55"/>
  <c r="J80" i="55"/>
  <c r="I80" i="55"/>
  <c r="H80" i="55"/>
  <c r="G80" i="55"/>
  <c r="F80" i="55"/>
  <c r="E80" i="55"/>
  <c r="D80" i="55"/>
  <c r="C80" i="55"/>
  <c r="B80" i="55"/>
  <c r="A80" i="55"/>
  <c r="M79" i="55"/>
  <c r="L79" i="55"/>
  <c r="K79" i="55"/>
  <c r="J79" i="55"/>
  <c r="I79" i="55"/>
  <c r="H79" i="55"/>
  <c r="G79" i="55"/>
  <c r="F79" i="55"/>
  <c r="E79" i="55"/>
  <c r="D79" i="55"/>
  <c r="C79" i="55"/>
  <c r="B79" i="55"/>
  <c r="A79" i="55"/>
  <c r="M78" i="55"/>
  <c r="L78" i="55"/>
  <c r="K78" i="55"/>
  <c r="J78" i="55"/>
  <c r="I78" i="55"/>
  <c r="H78" i="55"/>
  <c r="G78" i="55"/>
  <c r="F78" i="55"/>
  <c r="E78" i="55"/>
  <c r="D78" i="55"/>
  <c r="C78" i="55"/>
  <c r="B78" i="55"/>
  <c r="A78" i="55"/>
  <c r="I77" i="55"/>
  <c r="D77" i="55"/>
  <c r="C77" i="55"/>
  <c r="B77" i="55"/>
  <c r="A77" i="55"/>
  <c r="M76" i="55"/>
  <c r="L76" i="55"/>
  <c r="K76" i="55"/>
  <c r="J76" i="55"/>
  <c r="I76" i="55"/>
  <c r="H76" i="55"/>
  <c r="G76" i="55"/>
  <c r="F76" i="55"/>
  <c r="E76" i="55"/>
  <c r="D76" i="55"/>
  <c r="C76" i="55"/>
  <c r="B76" i="55"/>
  <c r="A76" i="55"/>
  <c r="M75" i="55"/>
  <c r="L75" i="55"/>
  <c r="K75" i="55"/>
  <c r="J75" i="55"/>
  <c r="I75" i="55"/>
  <c r="H75" i="55"/>
  <c r="G75" i="55"/>
  <c r="F75" i="55"/>
  <c r="E75" i="55"/>
  <c r="D75" i="55"/>
  <c r="C75" i="55"/>
  <c r="B75" i="55"/>
  <c r="A75" i="55"/>
  <c r="M74" i="55"/>
  <c r="L74" i="55"/>
  <c r="K74" i="55"/>
  <c r="J74" i="55"/>
  <c r="I74" i="55"/>
  <c r="H74" i="55"/>
  <c r="G74" i="55"/>
  <c r="F74" i="55"/>
  <c r="E74" i="55"/>
  <c r="D74" i="55"/>
  <c r="C74" i="55"/>
  <c r="B74" i="55"/>
  <c r="A74" i="55"/>
  <c r="M73" i="55"/>
  <c r="L73" i="55"/>
  <c r="K73" i="55"/>
  <c r="J73" i="55"/>
  <c r="I73" i="55"/>
  <c r="H73" i="55"/>
  <c r="G73" i="55"/>
  <c r="F73" i="55"/>
  <c r="E73" i="55"/>
  <c r="D73" i="55"/>
  <c r="C73" i="55"/>
  <c r="B73" i="55"/>
  <c r="A73" i="55"/>
  <c r="L72" i="55"/>
  <c r="K72" i="55"/>
  <c r="J72" i="55"/>
  <c r="I72" i="55"/>
  <c r="H72" i="55"/>
  <c r="G72" i="55"/>
  <c r="F72" i="55"/>
  <c r="E72" i="55"/>
  <c r="D72" i="55"/>
  <c r="C72" i="55"/>
  <c r="B72" i="55"/>
  <c r="A72" i="55"/>
  <c r="L71" i="55"/>
  <c r="K71" i="55"/>
  <c r="J71" i="55"/>
  <c r="I71" i="55"/>
  <c r="H71" i="55"/>
  <c r="G71" i="55"/>
  <c r="F71" i="55"/>
  <c r="E71" i="55"/>
  <c r="D71" i="55"/>
  <c r="C71" i="55"/>
  <c r="B71" i="55"/>
  <c r="A71" i="55"/>
  <c r="L70" i="55"/>
  <c r="K70" i="55"/>
  <c r="J70" i="55"/>
  <c r="I70" i="55"/>
  <c r="H70" i="55"/>
  <c r="G70" i="55"/>
  <c r="F70" i="55"/>
  <c r="E70" i="55"/>
  <c r="D70" i="55"/>
  <c r="C70" i="55"/>
  <c r="B70" i="55"/>
  <c r="A70" i="55"/>
  <c r="L69" i="55"/>
  <c r="K69" i="55"/>
  <c r="J69" i="55"/>
  <c r="I69" i="55"/>
  <c r="H69" i="55"/>
  <c r="G69" i="55"/>
  <c r="F69" i="55"/>
  <c r="E69" i="55"/>
  <c r="D69" i="55"/>
  <c r="C69" i="55"/>
  <c r="B69" i="55"/>
  <c r="A69" i="55"/>
  <c r="L68" i="55"/>
  <c r="K68" i="55"/>
  <c r="J68" i="55"/>
  <c r="I68" i="55"/>
  <c r="H68" i="55"/>
  <c r="G68" i="55"/>
  <c r="F68" i="55"/>
  <c r="E68" i="55"/>
  <c r="D68" i="55"/>
  <c r="C68" i="55"/>
  <c r="B68" i="55"/>
  <c r="A68" i="55"/>
  <c r="L67" i="55"/>
  <c r="K67" i="55"/>
  <c r="J67" i="55"/>
  <c r="I67" i="55"/>
  <c r="H67" i="55"/>
  <c r="G67" i="55"/>
  <c r="E67" i="55"/>
  <c r="D67" i="55"/>
  <c r="C67" i="55"/>
  <c r="B67" i="55"/>
  <c r="A67" i="55"/>
  <c r="L66" i="55"/>
  <c r="K66" i="55"/>
  <c r="I66" i="55"/>
  <c r="H66" i="55"/>
  <c r="G66" i="55"/>
  <c r="F66" i="55"/>
  <c r="E66" i="55"/>
  <c r="D66" i="55"/>
  <c r="C66" i="55"/>
  <c r="B66" i="55"/>
  <c r="A66" i="55"/>
  <c r="L65" i="55"/>
  <c r="K65" i="55"/>
  <c r="J65" i="55"/>
  <c r="I65" i="55"/>
  <c r="H65" i="55"/>
  <c r="G65" i="55"/>
  <c r="F65" i="55"/>
  <c r="E65" i="55"/>
  <c r="D65" i="55"/>
  <c r="C65" i="55"/>
  <c r="B65" i="55"/>
  <c r="A65" i="55"/>
  <c r="L64" i="55"/>
  <c r="K64" i="55"/>
  <c r="J64" i="55"/>
  <c r="I64" i="55"/>
  <c r="H64" i="55"/>
  <c r="G64" i="55"/>
  <c r="F64" i="55"/>
  <c r="E64" i="55"/>
  <c r="D64" i="55"/>
  <c r="C64" i="55"/>
  <c r="B64" i="55"/>
  <c r="A64" i="55"/>
  <c r="L63" i="55"/>
  <c r="K63" i="55"/>
  <c r="J63" i="55"/>
  <c r="I63" i="55"/>
  <c r="H63" i="55"/>
  <c r="G63" i="55"/>
  <c r="F63" i="55"/>
  <c r="E63" i="55"/>
  <c r="D63" i="55"/>
  <c r="C63" i="55"/>
  <c r="B63" i="55"/>
  <c r="A63" i="55"/>
  <c r="L62" i="55"/>
  <c r="K62" i="55"/>
  <c r="J62" i="55"/>
  <c r="I62" i="55"/>
  <c r="H62" i="55"/>
  <c r="G62" i="55"/>
  <c r="F62" i="55"/>
  <c r="E62" i="55"/>
  <c r="D62" i="55"/>
  <c r="C62" i="55"/>
  <c r="B62" i="55"/>
  <c r="A62" i="55"/>
  <c r="L61" i="55"/>
  <c r="K61" i="55"/>
  <c r="J61" i="55"/>
  <c r="I61" i="55"/>
  <c r="H61" i="55"/>
  <c r="G61" i="55"/>
  <c r="F61" i="55"/>
  <c r="E61" i="55"/>
  <c r="D61" i="55"/>
  <c r="C61" i="55"/>
  <c r="B61" i="55"/>
  <c r="A61" i="55"/>
  <c r="L60" i="55"/>
  <c r="K60" i="55"/>
  <c r="J60" i="55"/>
  <c r="I60" i="55"/>
  <c r="H60" i="55"/>
  <c r="G60" i="55"/>
  <c r="F60" i="55"/>
  <c r="E60" i="55"/>
  <c r="D60" i="55"/>
  <c r="C60" i="55"/>
  <c r="B60" i="55"/>
  <c r="A60" i="55"/>
  <c r="L59" i="55"/>
  <c r="K59" i="55"/>
  <c r="J59" i="55"/>
  <c r="I59" i="55"/>
  <c r="H59" i="55"/>
  <c r="G59" i="55"/>
  <c r="F59" i="55"/>
  <c r="E59" i="55"/>
  <c r="D59" i="55"/>
  <c r="C59" i="55"/>
  <c r="B59" i="55"/>
  <c r="A59" i="55"/>
  <c r="L58" i="55"/>
  <c r="K58" i="55"/>
  <c r="J58" i="55"/>
  <c r="I58" i="55"/>
  <c r="H58" i="55"/>
  <c r="G58" i="55"/>
  <c r="F58" i="55"/>
  <c r="E58" i="55"/>
  <c r="D58" i="55"/>
  <c r="C58" i="55"/>
  <c r="B58" i="55"/>
  <c r="A58" i="55"/>
  <c r="L57" i="55"/>
  <c r="K57" i="55"/>
  <c r="J57" i="55"/>
  <c r="I57" i="55"/>
  <c r="H57" i="55"/>
  <c r="G57" i="55"/>
  <c r="F57" i="55"/>
  <c r="E57" i="55"/>
  <c r="D57" i="55"/>
  <c r="C57" i="55"/>
  <c r="B57" i="55"/>
  <c r="A57" i="55"/>
  <c r="L56" i="55"/>
  <c r="K56" i="55"/>
  <c r="J56" i="55"/>
  <c r="I56" i="55"/>
  <c r="H56" i="55"/>
  <c r="G56" i="55"/>
  <c r="F56" i="55"/>
  <c r="E56" i="55"/>
  <c r="D56" i="55"/>
  <c r="C56" i="55"/>
  <c r="B56" i="55"/>
  <c r="A56" i="55"/>
  <c r="L55" i="55"/>
  <c r="K55" i="55"/>
  <c r="J55" i="55"/>
  <c r="I55" i="55"/>
  <c r="H55" i="55"/>
  <c r="G55" i="55"/>
  <c r="F55" i="55"/>
  <c r="E55" i="55"/>
  <c r="D55" i="55"/>
  <c r="C55" i="55"/>
  <c r="B55" i="55"/>
  <c r="A55" i="55"/>
  <c r="L54" i="55"/>
  <c r="K54" i="55"/>
  <c r="J54" i="55"/>
  <c r="I54" i="55"/>
  <c r="H54" i="55"/>
  <c r="G54" i="55"/>
  <c r="F54" i="55"/>
  <c r="E54" i="55"/>
  <c r="D54" i="55"/>
  <c r="C54" i="55"/>
  <c r="B54" i="55"/>
  <c r="A54" i="55"/>
  <c r="L53" i="55"/>
  <c r="K53" i="55"/>
  <c r="J53" i="55"/>
  <c r="I53" i="55"/>
  <c r="H53" i="55"/>
  <c r="G53" i="55"/>
  <c r="F53" i="55"/>
  <c r="E53" i="55"/>
  <c r="D53" i="55"/>
  <c r="C53" i="55"/>
  <c r="B53" i="55"/>
  <c r="A53" i="55"/>
  <c r="L52" i="55"/>
  <c r="K52" i="55"/>
  <c r="J52" i="55"/>
  <c r="I52" i="55"/>
  <c r="H52" i="55"/>
  <c r="G52" i="55"/>
  <c r="F52" i="55"/>
  <c r="E52" i="55"/>
  <c r="D52" i="55"/>
  <c r="C52" i="55"/>
  <c r="B52" i="55"/>
  <c r="A52" i="55"/>
  <c r="L51" i="55"/>
  <c r="K51" i="55"/>
  <c r="J51" i="55"/>
  <c r="I51" i="55"/>
  <c r="H51" i="55"/>
  <c r="G51" i="55"/>
  <c r="F51" i="55"/>
  <c r="E51" i="55"/>
  <c r="D51" i="55"/>
  <c r="C51" i="55"/>
  <c r="B51" i="55"/>
  <c r="A51" i="55"/>
  <c r="L50" i="55"/>
  <c r="K50" i="55"/>
  <c r="J50" i="55"/>
  <c r="I50" i="55"/>
  <c r="H50" i="55"/>
  <c r="G50" i="55"/>
  <c r="F50" i="55"/>
  <c r="E50" i="55"/>
  <c r="D50" i="55"/>
  <c r="C50" i="55"/>
  <c r="B50" i="55"/>
  <c r="A50" i="55"/>
  <c r="L49" i="55"/>
  <c r="K49" i="55"/>
  <c r="J49" i="55"/>
  <c r="I49" i="55"/>
  <c r="H49" i="55"/>
  <c r="G49" i="55"/>
  <c r="F49" i="55"/>
  <c r="E49" i="55"/>
  <c r="D49" i="55"/>
  <c r="C49" i="55"/>
  <c r="B49" i="55"/>
  <c r="A49" i="55"/>
  <c r="L48" i="55"/>
  <c r="K48" i="55"/>
  <c r="J48" i="55"/>
  <c r="I48" i="55"/>
  <c r="H48" i="55"/>
  <c r="G48" i="55"/>
  <c r="F48" i="55"/>
  <c r="E48" i="55"/>
  <c r="D48" i="55"/>
  <c r="C48" i="55"/>
  <c r="B48" i="55"/>
  <c r="A48" i="55"/>
  <c r="L47" i="55"/>
  <c r="K47" i="55"/>
  <c r="J47" i="55"/>
  <c r="I47" i="55"/>
  <c r="H47" i="55"/>
  <c r="G47" i="55"/>
  <c r="F47" i="55"/>
  <c r="E47" i="55"/>
  <c r="D47" i="55"/>
  <c r="C47" i="55"/>
  <c r="B47" i="55"/>
  <c r="A47" i="55"/>
  <c r="L46" i="55"/>
  <c r="K46" i="55"/>
  <c r="J46" i="55"/>
  <c r="I46" i="55"/>
  <c r="H46" i="55"/>
  <c r="G46" i="55"/>
  <c r="F46" i="55"/>
  <c r="E46" i="55"/>
  <c r="D46" i="55"/>
  <c r="C46" i="55"/>
  <c r="B46" i="55"/>
  <c r="A46" i="55"/>
  <c r="C5" i="56"/>
  <c r="Q36" i="55"/>
  <c r="P36" i="55"/>
  <c r="O36" i="55"/>
  <c r="N36" i="55"/>
  <c r="M36" i="55"/>
  <c r="L36" i="55"/>
  <c r="K36" i="55"/>
  <c r="J36" i="55"/>
  <c r="I36" i="55"/>
  <c r="H36" i="55"/>
  <c r="G36" i="55"/>
  <c r="F36" i="55"/>
  <c r="Q35" i="55"/>
  <c r="P35" i="55"/>
  <c r="O35" i="55"/>
  <c r="N35" i="55"/>
  <c r="M35" i="55"/>
  <c r="L35" i="55"/>
  <c r="K35" i="55"/>
  <c r="J35" i="55"/>
  <c r="I35" i="55"/>
  <c r="H35" i="55"/>
  <c r="G35" i="55"/>
  <c r="F35" i="55"/>
  <c r="Q34" i="55"/>
  <c r="P34" i="55"/>
  <c r="O34" i="55"/>
  <c r="N34" i="55"/>
  <c r="M34" i="55"/>
  <c r="L34" i="55"/>
  <c r="K34" i="55"/>
  <c r="J34" i="55"/>
  <c r="I34" i="55"/>
  <c r="H34" i="55"/>
  <c r="G34" i="55"/>
  <c r="F34" i="55"/>
  <c r="Q33" i="55"/>
  <c r="P33" i="55"/>
  <c r="O33" i="55"/>
  <c r="N33" i="55"/>
  <c r="M33" i="55"/>
  <c r="L33" i="55"/>
  <c r="K33" i="55"/>
  <c r="J33" i="55"/>
  <c r="I33" i="55"/>
  <c r="H33" i="55"/>
  <c r="G33" i="55"/>
  <c r="F33" i="55"/>
  <c r="Q32" i="55"/>
  <c r="P32" i="55"/>
  <c r="O32" i="55"/>
  <c r="N32" i="55"/>
  <c r="M32" i="55"/>
  <c r="L32" i="55"/>
  <c r="K32" i="55"/>
  <c r="J32" i="55"/>
  <c r="I32" i="55"/>
  <c r="H32" i="55"/>
  <c r="G32" i="55"/>
  <c r="F32" i="55"/>
  <c r="Q31" i="55"/>
  <c r="P31" i="55"/>
  <c r="O31" i="55"/>
  <c r="N31" i="55"/>
  <c r="M31" i="55"/>
  <c r="L31" i="55"/>
  <c r="K31" i="55"/>
  <c r="J31" i="55"/>
  <c r="I31" i="55"/>
  <c r="H31" i="55"/>
  <c r="G31" i="55"/>
  <c r="F31" i="55"/>
  <c r="Q30" i="55"/>
  <c r="P30" i="55"/>
  <c r="O30" i="55"/>
  <c r="N30" i="55"/>
  <c r="M30" i="55"/>
  <c r="L30" i="55"/>
  <c r="K30" i="55"/>
  <c r="J30" i="55"/>
  <c r="I30" i="55"/>
  <c r="H30" i="55"/>
  <c r="G30" i="55"/>
  <c r="F30" i="55"/>
  <c r="E27" i="55"/>
  <c r="M13" i="34"/>
  <c r="M12" i="34"/>
  <c r="E30" i="55"/>
  <c r="M11" i="34"/>
  <c r="M10" i="34"/>
  <c r="G71" i="53" l="1"/>
  <c r="F71" i="53"/>
  <c r="E71" i="53"/>
  <c r="B67" i="56"/>
  <c r="E204" i="31"/>
  <c r="C3" i="56" s="1"/>
  <c r="C64" i="56"/>
  <c r="R35" i="55"/>
  <c r="R36" i="55"/>
  <c r="R32" i="55"/>
  <c r="R31" i="55"/>
  <c r="R33" i="55"/>
  <c r="R34" i="55"/>
  <c r="R30" i="55"/>
  <c r="C2" i="55"/>
  <c r="D8" i="55"/>
  <c r="D11" i="55" s="1"/>
  <c r="D14" i="55" s="1"/>
  <c r="D17" i="55" s="1"/>
  <c r="C8" i="55"/>
  <c r="C11" i="55" s="1"/>
  <c r="C14" i="55" s="1"/>
  <c r="C17" i="55" s="1"/>
  <c r="T25" i="31"/>
  <c r="T24" i="31"/>
  <c r="T23" i="31"/>
  <c r="T22" i="31"/>
  <c r="T21" i="31"/>
  <c r="H65" i="53"/>
  <c r="G65" i="53"/>
  <c r="F65" i="53"/>
  <c r="H64" i="53"/>
  <c r="G64" i="53"/>
  <c r="F64" i="53"/>
  <c r="H63" i="53"/>
  <c r="G63" i="53"/>
  <c r="F63" i="53"/>
  <c r="H62" i="53"/>
  <c r="G62" i="53"/>
  <c r="F62" i="53"/>
  <c r="H61" i="53"/>
  <c r="G61" i="53"/>
  <c r="F61" i="53"/>
  <c r="H59" i="53"/>
  <c r="G59" i="53"/>
  <c r="F59" i="53"/>
  <c r="H58" i="53"/>
  <c r="G58" i="53"/>
  <c r="F58" i="53"/>
  <c r="H57" i="53"/>
  <c r="G57" i="53"/>
  <c r="F57" i="53"/>
  <c r="H56" i="53"/>
  <c r="G56" i="53"/>
  <c r="F56" i="53"/>
  <c r="H55" i="53"/>
  <c r="G55" i="53"/>
  <c r="F55" i="53"/>
  <c r="H54" i="53"/>
  <c r="G54" i="53"/>
  <c r="F54" i="53"/>
  <c r="E65" i="53"/>
  <c r="E64" i="53"/>
  <c r="E63" i="53"/>
  <c r="E62" i="53"/>
  <c r="E61" i="53"/>
  <c r="E59" i="53"/>
  <c r="E58" i="53"/>
  <c r="E57" i="53"/>
  <c r="E56" i="53"/>
  <c r="E55" i="53"/>
  <c r="E54" i="53"/>
  <c r="C6" i="56" l="1"/>
  <c r="C67" i="56"/>
  <c r="B69" i="56"/>
  <c r="C10" i="56"/>
  <c r="C4" i="56"/>
  <c r="C63" i="56" s="1"/>
  <c r="E67" i="53"/>
  <c r="E68" i="53"/>
  <c r="H66" i="53"/>
  <c r="G67" i="53"/>
  <c r="H67" i="53"/>
  <c r="G68" i="53"/>
  <c r="F69" i="53"/>
  <c r="F68" i="53"/>
  <c r="E66" i="53"/>
  <c r="H68" i="53"/>
  <c r="G69" i="53"/>
  <c r="E69" i="53"/>
  <c r="F66" i="53"/>
  <c r="G66" i="53"/>
  <c r="F67" i="53"/>
  <c r="H69" i="53"/>
  <c r="R25" i="31"/>
  <c r="R24" i="31"/>
  <c r="R23" i="31"/>
  <c r="R22" i="31"/>
  <c r="S25" i="31"/>
  <c r="S24" i="31"/>
  <c r="S23" i="31"/>
  <c r="S21" i="31"/>
  <c r="S22" i="31"/>
  <c r="Q25" i="31"/>
  <c r="E34" i="55" s="1"/>
  <c r="Q24" i="31"/>
  <c r="E33" i="55" s="1"/>
  <c r="Q23" i="31"/>
  <c r="Q22" i="31"/>
  <c r="J19" i="31"/>
  <c r="J21" i="31"/>
  <c r="J66" i="55" s="1"/>
  <c r="H5" i="53"/>
  <c r="G5" i="53"/>
  <c r="G77" i="55" s="1"/>
  <c r="F5" i="53"/>
  <c r="F77" i="55" s="1"/>
  <c r="E5" i="53"/>
  <c r="E77" i="55" s="1"/>
  <c r="F22" i="55" l="1"/>
  <c r="B43" i="56"/>
  <c r="B22" i="56"/>
  <c r="B30" i="56" s="1"/>
  <c r="C30" i="56" s="1"/>
  <c r="E22" i="55"/>
  <c r="B42" i="56"/>
  <c r="B44" i="56"/>
  <c r="B41" i="56"/>
  <c r="B45" i="56"/>
  <c r="B46" i="56"/>
  <c r="E32" i="55"/>
  <c r="B37" i="56"/>
  <c r="B21" i="56"/>
  <c r="B29" i="56" s="1"/>
  <c r="C29" i="56" s="1"/>
  <c r="B35" i="56"/>
  <c r="B38" i="56"/>
  <c r="F21" i="55"/>
  <c r="B34" i="56"/>
  <c r="E31" i="55"/>
  <c r="B36" i="56"/>
  <c r="E21" i="55"/>
  <c r="B39" i="56"/>
  <c r="E24" i="55"/>
  <c r="F24" i="55"/>
  <c r="E23" i="55"/>
  <c r="F23" i="55"/>
  <c r="B57" i="56"/>
  <c r="B56" i="56"/>
  <c r="B55" i="56"/>
  <c r="B24" i="56"/>
  <c r="B32" i="56" s="1"/>
  <c r="C32" i="56" s="1"/>
  <c r="B60" i="56"/>
  <c r="B59" i="56"/>
  <c r="B58" i="56"/>
  <c r="B49" i="56"/>
  <c r="B48" i="56"/>
  <c r="B23" i="56"/>
  <c r="B31" i="56" s="1"/>
  <c r="C31" i="56" s="1"/>
  <c r="B53" i="56"/>
  <c r="B52" i="56"/>
  <c r="B51" i="56"/>
  <c r="B50" i="56"/>
  <c r="E70" i="53"/>
  <c r="H70" i="53"/>
  <c r="H53" i="53"/>
  <c r="M53" i="53" s="1"/>
  <c r="H77" i="55"/>
  <c r="C21" i="56"/>
  <c r="U32" i="55"/>
  <c r="C22" i="56"/>
  <c r="U33" i="55"/>
  <c r="C23" i="56"/>
  <c r="U34" i="55"/>
  <c r="C24" i="56"/>
  <c r="U31" i="55"/>
  <c r="Q26" i="31"/>
  <c r="C20" i="56" s="1"/>
  <c r="C41" i="56"/>
  <c r="F53" i="53"/>
  <c r="K53" i="53" s="1"/>
  <c r="C48" i="56"/>
  <c r="G53" i="53"/>
  <c r="L53" i="53" s="1"/>
  <c r="J68" i="53"/>
  <c r="E53" i="53"/>
  <c r="J53" i="53" s="1"/>
  <c r="F14" i="55"/>
  <c r="E8" i="55"/>
  <c r="E14" i="55"/>
  <c r="F8" i="55"/>
  <c r="E11" i="55"/>
  <c r="F17" i="55"/>
  <c r="E17" i="55"/>
  <c r="F11" i="55"/>
  <c r="U25" i="31"/>
  <c r="G24" i="55" s="1"/>
  <c r="U24" i="31"/>
  <c r="G23" i="55" s="1"/>
  <c r="U23" i="31"/>
  <c r="G22" i="55" s="1"/>
  <c r="U22" i="31"/>
  <c r="G21" i="55" s="1"/>
  <c r="U21" i="31"/>
  <c r="M5" i="53"/>
  <c r="M77" i="55" s="1"/>
  <c r="C55" i="56"/>
  <c r="L68" i="53"/>
  <c r="L66" i="53"/>
  <c r="G70" i="53"/>
  <c r="L5" i="53"/>
  <c r="L77" i="55" s="1"/>
  <c r="J67" i="53"/>
  <c r="L69" i="53"/>
  <c r="J66" i="53"/>
  <c r="K68" i="53"/>
  <c r="K69" i="53"/>
  <c r="K66" i="53"/>
  <c r="F70" i="53"/>
  <c r="K5" i="53"/>
  <c r="K77" i="55" s="1"/>
  <c r="M66" i="53"/>
  <c r="J5" i="53"/>
  <c r="J77" i="55" s="1"/>
  <c r="C34" i="56"/>
  <c r="M69" i="53"/>
  <c r="M67" i="53"/>
  <c r="M68" i="53"/>
  <c r="K67" i="53"/>
  <c r="C43" i="56" s="1"/>
  <c r="J69" i="53"/>
  <c r="L67" i="53"/>
  <c r="M9" i="34"/>
  <c r="G37" i="55" l="1"/>
  <c r="C46" i="56"/>
  <c r="C36" i="56"/>
  <c r="C42" i="56"/>
  <c r="C37" i="56"/>
  <c r="C44" i="56"/>
  <c r="C38" i="56"/>
  <c r="K22" i="55"/>
  <c r="L22" i="55"/>
  <c r="J21" i="55"/>
  <c r="I22" i="55"/>
  <c r="N21" i="55"/>
  <c r="J22" i="55"/>
  <c r="N22" i="55"/>
  <c r="C39" i="56"/>
  <c r="I21" i="55"/>
  <c r="K21" i="55"/>
  <c r="C45" i="56"/>
  <c r="C35" i="56"/>
  <c r="L21" i="55"/>
  <c r="J23" i="55"/>
  <c r="I23" i="55"/>
  <c r="K23" i="55"/>
  <c r="L23" i="55"/>
  <c r="N23" i="55"/>
  <c r="N24" i="55"/>
  <c r="L24" i="55"/>
  <c r="K24" i="55"/>
  <c r="J24" i="55"/>
  <c r="I24" i="55"/>
  <c r="C49" i="56"/>
  <c r="C58" i="56"/>
  <c r="C50" i="56"/>
  <c r="G14" i="55"/>
  <c r="C51" i="56"/>
  <c r="C59" i="56"/>
  <c r="C52" i="56"/>
  <c r="C56" i="56"/>
  <c r="C57" i="56"/>
  <c r="C60" i="56"/>
  <c r="C53" i="56"/>
  <c r="M39" i="55"/>
  <c r="L38" i="55"/>
  <c r="G38" i="55"/>
  <c r="F38" i="55"/>
  <c r="H38" i="55"/>
  <c r="P38" i="55"/>
  <c r="M38" i="55"/>
  <c r="L39" i="55"/>
  <c r="O38" i="55"/>
  <c r="L37" i="55"/>
  <c r="H37" i="55"/>
  <c r="N39" i="55"/>
  <c r="I39" i="55"/>
  <c r="J37" i="55"/>
  <c r="K39" i="55"/>
  <c r="Q38" i="55"/>
  <c r="P37" i="55"/>
  <c r="I37" i="55"/>
  <c r="N38" i="55"/>
  <c r="O37" i="55"/>
  <c r="J39" i="55"/>
  <c r="N37" i="55"/>
  <c r="K38" i="55"/>
  <c r="I38" i="55"/>
  <c r="H39" i="55"/>
  <c r="M37" i="55"/>
  <c r="J38" i="55"/>
  <c r="G39" i="55"/>
  <c r="Q37" i="55"/>
  <c r="K37" i="55"/>
  <c r="F39" i="55"/>
  <c r="O39" i="55"/>
  <c r="Q39" i="55"/>
  <c r="F37" i="55"/>
  <c r="P39" i="55"/>
  <c r="G11" i="55"/>
  <c r="G17" i="55"/>
  <c r="G8" i="55"/>
  <c r="K11" i="55"/>
  <c r="L11" i="55"/>
  <c r="J11" i="55"/>
  <c r="I11" i="55"/>
  <c r="N11" i="55"/>
  <c r="L14" i="55"/>
  <c r="I14" i="55"/>
  <c r="K14" i="55"/>
  <c r="J14" i="55"/>
  <c r="N14" i="55"/>
  <c r="L8" i="55"/>
  <c r="K8" i="55"/>
  <c r="J8" i="55"/>
  <c r="I8" i="55"/>
  <c r="N8" i="55"/>
  <c r="K17" i="55"/>
  <c r="J17" i="55"/>
  <c r="I17" i="55"/>
  <c r="L17" i="55"/>
  <c r="N17" i="55"/>
  <c r="K40" i="55" l="1"/>
  <c r="J40" i="55"/>
  <c r="N40" i="55"/>
  <c r="H40" i="55"/>
  <c r="O40" i="55"/>
  <c r="G40" i="55"/>
  <c r="R37" i="55"/>
  <c r="M40" i="55"/>
  <c r="I40" i="55"/>
  <c r="L40" i="55"/>
  <c r="R38" i="55"/>
  <c r="Q40" i="55"/>
  <c r="F40" i="55"/>
  <c r="R39" i="55"/>
  <c r="P40" i="55"/>
  <c r="R40" i="55" l="1"/>
  <c r="C66" i="56" s="1"/>
</calcChain>
</file>

<file path=xl/sharedStrings.xml><?xml version="1.0" encoding="utf-8"?>
<sst xmlns="http://schemas.openxmlformats.org/spreadsheetml/2006/main" count="1150" uniqueCount="828">
  <si>
    <t>C1</t>
  </si>
  <si>
    <t>No</t>
  </si>
  <si>
    <t>Yes</t>
  </si>
  <si>
    <t>…</t>
  </si>
  <si>
    <t>Basic Country Information</t>
  </si>
  <si>
    <t>C1.1</t>
  </si>
  <si>
    <t>C1.2</t>
  </si>
  <si>
    <t>[Country Name]</t>
  </si>
  <si>
    <t>Health (707)</t>
  </si>
  <si>
    <t>Public health and outpatient services (7072,7074)</t>
  </si>
  <si>
    <t>Education (709)</t>
  </si>
  <si>
    <t>Waste management (7051)</t>
  </si>
  <si>
    <t>Water supply (7063)</t>
  </si>
  <si>
    <t>Street lighting (7064)</t>
  </si>
  <si>
    <t>Number of units</t>
  </si>
  <si>
    <t>Country Name</t>
  </si>
  <si>
    <t>Information/Data for Year</t>
  </si>
  <si>
    <t>Comments / Clarification</t>
  </si>
  <si>
    <t>Recreation, culture, and religion (708)</t>
  </si>
  <si>
    <t>Fire protection (7032)</t>
  </si>
  <si>
    <t>Economic Affairs (704)</t>
  </si>
  <si>
    <t>Environmental Protection (705)</t>
  </si>
  <si>
    <t>Housing and Community Amenities (706)</t>
  </si>
  <si>
    <t>Recreation and sporting services (7081) – includes parks</t>
  </si>
  <si>
    <t>None</t>
  </si>
  <si>
    <t>Primary responsibility</t>
  </si>
  <si>
    <t>National level</t>
  </si>
  <si>
    <t>Complete territorial coverage?</t>
  </si>
  <si>
    <t>Level / tier / type</t>
  </si>
  <si>
    <t>First level / tier / type</t>
  </si>
  <si>
    <t>Second level / tier  / type</t>
  </si>
  <si>
    <t>Third level / tier / type</t>
  </si>
  <si>
    <t>Uniform structure ?</t>
  </si>
  <si>
    <t>...</t>
  </si>
  <si>
    <t>Government level / tier / type</t>
  </si>
  <si>
    <t>G1.2</t>
  </si>
  <si>
    <t>G1.3</t>
  </si>
  <si>
    <t>Sectoral</t>
  </si>
  <si>
    <t>Territorial</t>
  </si>
  <si>
    <t>General Country Information</t>
  </si>
  <si>
    <t>Primary Education (70912)</t>
  </si>
  <si>
    <t>S1</t>
  </si>
  <si>
    <t>S2</t>
  </si>
  <si>
    <t>S3</t>
  </si>
  <si>
    <t>S4</t>
  </si>
  <si>
    <t xml:space="preserve">Land use planning and zoning </t>
  </si>
  <si>
    <t>Building and construction regulation; building permits</t>
  </si>
  <si>
    <t>Z1</t>
  </si>
  <si>
    <t>Z1.1</t>
  </si>
  <si>
    <t>Z1.3</t>
  </si>
  <si>
    <t>Total National Population</t>
  </si>
  <si>
    <t>C1.3</t>
  </si>
  <si>
    <t>Institutional level/tier/type (name)</t>
  </si>
  <si>
    <t>Public transit (70456)</t>
  </si>
  <si>
    <t>Civil administration (registration of births/marriages/deaths)*</t>
  </si>
  <si>
    <t>R1.1</t>
  </si>
  <si>
    <t>R1.3</t>
  </si>
  <si>
    <t>R1.4</t>
  </si>
  <si>
    <t>R1.8</t>
  </si>
  <si>
    <t>R1.11</t>
  </si>
  <si>
    <t>R1.16</t>
  </si>
  <si>
    <t>R1.17</t>
  </si>
  <si>
    <t>R1.19</t>
  </si>
  <si>
    <t>R1.20</t>
  </si>
  <si>
    <t>R1.23</t>
  </si>
  <si>
    <t>R2.1</t>
  </si>
  <si>
    <t>R2.4</t>
  </si>
  <si>
    <t>R1</t>
  </si>
  <si>
    <t>LOCAL GOVERNANCE INSTITUTIONS COMPARATIVE ASSESSMENT (LoGICA) PROFILE: PROFILE COMPLETION INFORMATION</t>
  </si>
  <si>
    <t>Z1.2</t>
  </si>
  <si>
    <t>Name of LPSA Reviewer</t>
  </si>
  <si>
    <t>R</t>
  </si>
  <si>
    <t>Nature of subnational governance institutions (level/tier/type)</t>
  </si>
  <si>
    <t>C</t>
  </si>
  <si>
    <t>Capital</t>
  </si>
  <si>
    <t>HR</t>
  </si>
  <si>
    <t>Identifying the de facto responsibility for provision of frontline public services</t>
  </si>
  <si>
    <t>Role of PCEBIs?</t>
  </si>
  <si>
    <t>Agricultural extension / livestock services (70421*)</t>
  </si>
  <si>
    <t>Partially/Mixed/Other</t>
  </si>
  <si>
    <t>0 - None</t>
  </si>
  <si>
    <t>Z4.1</t>
  </si>
  <si>
    <t>Z4.2</t>
  </si>
  <si>
    <t>Z4.3</t>
  </si>
  <si>
    <t>Z4.4</t>
  </si>
  <si>
    <r>
      <t>Nature of subnational governance institutions</t>
    </r>
    <r>
      <rPr>
        <sz val="11"/>
        <color theme="1"/>
        <rFont val="Calibri"/>
        <family val="2"/>
        <scheme val="minor"/>
      </rPr>
      <t xml:space="preserve"> - One paragraph</t>
    </r>
  </si>
  <si>
    <t>Z4</t>
  </si>
  <si>
    <t>LoGICA Assessment Abstract</t>
  </si>
  <si>
    <t>Completion of LoGICA Assessment and Profile</t>
  </si>
  <si>
    <r>
      <t xml:space="preserve">Are subnational entities at this level/tier/type </t>
    </r>
    <r>
      <rPr>
        <i/>
        <sz val="11"/>
        <color theme="1"/>
        <rFont val="Calibri"/>
        <family val="2"/>
        <scheme val="minor"/>
      </rPr>
      <t>de jure</t>
    </r>
    <r>
      <rPr>
        <sz val="11"/>
        <color theme="1"/>
        <rFont val="Calibri"/>
        <family val="2"/>
        <scheme val="minor"/>
      </rPr>
      <t xml:space="preserve"> corporate bodies (institutional units)?</t>
    </r>
  </si>
  <si>
    <r>
      <t xml:space="preserve">Are subnational entities at this level/tier/type </t>
    </r>
    <r>
      <rPr>
        <i/>
        <sz val="11"/>
        <color theme="1"/>
        <rFont val="Calibri"/>
        <family val="2"/>
        <scheme val="minor"/>
      </rPr>
      <t>de facto</t>
    </r>
    <r>
      <rPr>
        <sz val="11"/>
        <color theme="1"/>
        <rFont val="Calibri"/>
        <family val="2"/>
        <scheme val="minor"/>
      </rPr>
      <t xml:space="preserve"> corporate bodies (institutional units)?</t>
    </r>
  </si>
  <si>
    <t>Do subnational entities at this level/tier/type engage in public sector functions?</t>
  </si>
  <si>
    <t>Do subnational entities at this level/tier/type prepare and adopt their own budgets?</t>
  </si>
  <si>
    <t>Do subnational entities at this level/tier/type have (employ) their own officers?</t>
  </si>
  <si>
    <t>Is the subnational political leadership, at least in part, (directly or indirectly) elected?</t>
  </si>
  <si>
    <t>Is the subnational political leadership (at least in part) directly elected?</t>
  </si>
  <si>
    <t>G4.3</t>
  </si>
  <si>
    <t>Governance of non-devolved subnational entities (empowered field administration?)</t>
  </si>
  <si>
    <t>Do subnational entities have, and authoritatively manage, their CEO and most/all of their own officers?</t>
  </si>
  <si>
    <t>Do subnational entities have, select, and authoritatively manage, their CEO and all of their own officers?</t>
  </si>
  <si>
    <t>Do subnational entities at this level/tier/type have their own (political/elected) leadership?</t>
  </si>
  <si>
    <t>Do subnational entities at this level/tier/type have their own budget?</t>
  </si>
  <si>
    <t>Do subnational entities at this level/tier/type own assets and raise funds in own name?</t>
  </si>
  <si>
    <t>Do subnational entities have extensive autonomy and authoritative power over political decisions?</t>
  </si>
  <si>
    <t>Do subnational entities have extensive autonomy and authoritative power over admin. decisions?</t>
  </si>
  <si>
    <t>Do subnational entities hold and manage their own funds outside of the higher-level treasury?</t>
  </si>
  <si>
    <t>Do subnational entities have (de jure / de facto) autonomy and authoritative power over political decisions?</t>
  </si>
  <si>
    <t>Do subnational entities have (de jure / de facto) autonomy and authoritative power over admin. decisions?</t>
  </si>
  <si>
    <t>Do subnational entities have  (de jure / de facto) autonomy and authoritative power over fiscal decisions?</t>
  </si>
  <si>
    <t xml:space="preserve">Do subnational institutions have extensive (de jure / de facto) functional responsibilities? </t>
  </si>
  <si>
    <t>Do subnational entities have extensive autonomy and authoritative power over budget/fiscal decisions?</t>
  </si>
  <si>
    <t xml:space="preserve">Do subnational entities administratively form a hierarchical part of the higher-level government?  </t>
  </si>
  <si>
    <t>If G4.1 is Yes, do field administration departments or units form administrative units or sub-units?</t>
  </si>
  <si>
    <t>If G4.2 is Yes, are field administration departments or units planned and managed as integrated units?</t>
  </si>
  <si>
    <t>If G4.3 is Yes, are subnational field admin. departments or units organized sectorally or territorially (or mixed)?</t>
  </si>
  <si>
    <t>Do subnational entities budgetarily form a hierarchical part of the higher-level government?</t>
  </si>
  <si>
    <t>If G4.5 is Yes, are the budgets of field depts./units included as identifiable sub-organizations or budget units?</t>
  </si>
  <si>
    <t>If G4.6 is Yes, are field departments' or units' budgets organized sectorally or territorially (or mixed)?</t>
  </si>
  <si>
    <t xml:space="preserve">Nature of subnational governance institutions (level/tier/type) </t>
  </si>
  <si>
    <t>Nature of subnational governance institutions (level/tier/type) - Detailed</t>
  </si>
  <si>
    <t>6 - Extensive devolution</t>
  </si>
  <si>
    <t>5 - Limited devolution</t>
  </si>
  <si>
    <t>4 - Hybrid institution</t>
  </si>
  <si>
    <t>3 - Horizontal deconcentration</t>
  </si>
  <si>
    <t>2 - Vertical deconcentration</t>
  </si>
  <si>
    <t>1 - Other institution</t>
  </si>
  <si>
    <t>Does the political leadership have a degree of autonomy and authoritative decision-making power?</t>
  </si>
  <si>
    <r>
      <t>Subnational governance structure</t>
    </r>
    <r>
      <rPr>
        <sz val="11"/>
        <color theme="1"/>
        <rFont val="Calibri"/>
        <family val="2"/>
        <scheme val="minor"/>
      </rPr>
      <t xml:space="preserve"> - One paragraph</t>
    </r>
  </si>
  <si>
    <t>Institutional</t>
  </si>
  <si>
    <t>Political</t>
  </si>
  <si>
    <t>Admin.</t>
  </si>
  <si>
    <t>Fiscal</t>
  </si>
  <si>
    <t>Subnational autonomy and authority (0-3)</t>
  </si>
  <si>
    <t>Devolution (limited)</t>
  </si>
  <si>
    <t>Hybrid institution</t>
  </si>
  <si>
    <t>Non-devolved institution</t>
  </si>
  <si>
    <t>If non-devolved: with elected subnational council?</t>
  </si>
  <si>
    <t>Code</t>
  </si>
  <si>
    <t>Country</t>
  </si>
  <si>
    <t>BLZ</t>
  </si>
  <si>
    <t>Belize</t>
  </si>
  <si>
    <t>CRI</t>
  </si>
  <si>
    <t>Costa Rica</t>
  </si>
  <si>
    <t>GTM</t>
  </si>
  <si>
    <t>Guatemala</t>
  </si>
  <si>
    <t>HND</t>
  </si>
  <si>
    <t>Honduras</t>
  </si>
  <si>
    <t>MEX</t>
  </si>
  <si>
    <t>Mexico</t>
  </si>
  <si>
    <t>NIC</t>
  </si>
  <si>
    <t>Nicaragua</t>
  </si>
  <si>
    <t>PAN</t>
  </si>
  <si>
    <t>Panama</t>
  </si>
  <si>
    <t>SLV</t>
  </si>
  <si>
    <t>El Salvador</t>
  </si>
  <si>
    <t>ARG</t>
  </si>
  <si>
    <t>Argentina</t>
  </si>
  <si>
    <t>BOL</t>
  </si>
  <si>
    <t>Bolivia</t>
  </si>
  <si>
    <t>BRA</t>
  </si>
  <si>
    <t>Brazil</t>
  </si>
  <si>
    <t>CHL</t>
  </si>
  <si>
    <t>Chile</t>
  </si>
  <si>
    <t>COL</t>
  </si>
  <si>
    <t>Colombia</t>
  </si>
  <si>
    <t>ECU</t>
  </si>
  <si>
    <t>Ecuador</t>
  </si>
  <si>
    <t>GUY</t>
  </si>
  <si>
    <t>Guyana</t>
  </si>
  <si>
    <t>PER</t>
  </si>
  <si>
    <t>Peru</t>
  </si>
  <si>
    <t>PRY</t>
  </si>
  <si>
    <t>Paraguay</t>
  </si>
  <si>
    <t>SUR</t>
  </si>
  <si>
    <t>Suriname</t>
  </si>
  <si>
    <t>URY</t>
  </si>
  <si>
    <t>Uruguay</t>
  </si>
  <si>
    <t>VEN</t>
  </si>
  <si>
    <t>Venezuela</t>
  </si>
  <si>
    <t>CUB</t>
  </si>
  <si>
    <t>Cuba</t>
  </si>
  <si>
    <t>DOM</t>
  </si>
  <si>
    <t>HTI</t>
  </si>
  <si>
    <t>Haiti</t>
  </si>
  <si>
    <t>JAM</t>
  </si>
  <si>
    <t>Jamaica</t>
  </si>
  <si>
    <t>TTO</t>
  </si>
  <si>
    <t>Trinidad and Tobago</t>
  </si>
  <si>
    <t>Number</t>
  </si>
  <si>
    <t>Avg. Pop.</t>
  </si>
  <si>
    <t>Name</t>
  </si>
  <si>
    <t>Devolution (extensive)</t>
  </si>
  <si>
    <t>Subnat. Institutional Type</t>
  </si>
  <si>
    <t>Fourth level / tier / type</t>
  </si>
  <si>
    <t>G1.1A</t>
  </si>
  <si>
    <t>G1.1B</t>
  </si>
  <si>
    <t>G2.1A</t>
  </si>
  <si>
    <t>G2.1B</t>
  </si>
  <si>
    <t>G2.2A</t>
  </si>
  <si>
    <t>G2.2B</t>
  </si>
  <si>
    <t>G2.3A</t>
  </si>
  <si>
    <t>G2.3B</t>
  </si>
  <si>
    <t>G3.2A</t>
  </si>
  <si>
    <t>G3.2B</t>
  </si>
  <si>
    <t>G3.2C</t>
  </si>
  <si>
    <t>G3.3A</t>
  </si>
  <si>
    <t>G3.3B</t>
  </si>
  <si>
    <t>G3.3C</t>
  </si>
  <si>
    <t>G4.1A</t>
  </si>
  <si>
    <t>G4.1B</t>
  </si>
  <si>
    <t>G4.1C</t>
  </si>
  <si>
    <t>G4.2A</t>
  </si>
  <si>
    <t>G4.2B</t>
  </si>
  <si>
    <t>Afghanistan (AFG)</t>
  </si>
  <si>
    <t>Albania (ALB)</t>
  </si>
  <si>
    <t>Algeria (DZA)</t>
  </si>
  <si>
    <t>Angola (AGO)</t>
  </si>
  <si>
    <t>Argentina (ARG)</t>
  </si>
  <si>
    <t>Armenia (ARM)</t>
  </si>
  <si>
    <t>Australia (AUS)</t>
  </si>
  <si>
    <t>Austria (AUT)</t>
  </si>
  <si>
    <t>Azerbaijan (AZE)</t>
  </si>
  <si>
    <t>Bahamas (BHS)</t>
  </si>
  <si>
    <t>Bahrain (BHR)</t>
  </si>
  <si>
    <t>Bangladesh (BGD)</t>
  </si>
  <si>
    <t>Belarus (BLR)</t>
  </si>
  <si>
    <t>Belgium (BEL)</t>
  </si>
  <si>
    <t>Belize (BLZ)</t>
  </si>
  <si>
    <t>Benin (BEN)</t>
  </si>
  <si>
    <t>Bhutan (BTN)</t>
  </si>
  <si>
    <t>Bolivia (BOL)</t>
  </si>
  <si>
    <t>Bosnia and Herzegovina (BIH)</t>
  </si>
  <si>
    <t>Botswana (BWA)</t>
  </si>
  <si>
    <t>Brazil (BRA)</t>
  </si>
  <si>
    <t>Brunei Darussalam (BRN)</t>
  </si>
  <si>
    <t>Bulgaria (BGR)</t>
  </si>
  <si>
    <t>Burkina Faso (BFA)</t>
  </si>
  <si>
    <t>Burundi (BDI)</t>
  </si>
  <si>
    <t>Cabo Verde (CPV)</t>
  </si>
  <si>
    <t>Cambodia (KHM)</t>
  </si>
  <si>
    <t>Cameroon (CMR)</t>
  </si>
  <si>
    <t>Canada (CAN)</t>
  </si>
  <si>
    <t>Central African Republic (CAF)</t>
  </si>
  <si>
    <t>Chad (TCD)</t>
  </si>
  <si>
    <t>Chile (CHL)</t>
  </si>
  <si>
    <t>China (CHN)</t>
  </si>
  <si>
    <t>Colombia (COL)</t>
  </si>
  <si>
    <t>Comoros (COM)</t>
  </si>
  <si>
    <t>Congo (COG)</t>
  </si>
  <si>
    <t>Costa Rica (CRI)</t>
  </si>
  <si>
    <t>Côte d'Ivoire (CIV)</t>
  </si>
  <si>
    <t>Croatia (HRV)</t>
  </si>
  <si>
    <t>Cuba (CUB)</t>
  </si>
  <si>
    <t>Cyprus (CYP)</t>
  </si>
  <si>
    <t>Czechia (CZE)</t>
  </si>
  <si>
    <t>Democratic Republic of the Congo (DRC) (COD)</t>
  </si>
  <si>
    <t>Denmark (DNK)</t>
  </si>
  <si>
    <t>Djibouti (DJI)</t>
  </si>
  <si>
    <t>Dominican Republic  (DOM)</t>
  </si>
  <si>
    <t>Ecuador (ECU)</t>
  </si>
  <si>
    <t>Egypt (EGY)</t>
  </si>
  <si>
    <t>El Salvador (SLV)</t>
  </si>
  <si>
    <t>Equatorial Guinea (GNQ)</t>
  </si>
  <si>
    <t>Eritrea (ERI)</t>
  </si>
  <si>
    <t>Estonia (EST)</t>
  </si>
  <si>
    <t>Eswatini (SWZ)</t>
  </si>
  <si>
    <t>Ethiopia (ETH)</t>
  </si>
  <si>
    <t>Fiji (FJI)</t>
  </si>
  <si>
    <t>Finland (FIN)</t>
  </si>
  <si>
    <t>France (FRA)</t>
  </si>
  <si>
    <t>Gabon (GAB)</t>
  </si>
  <si>
    <t>Gambia (GMB)</t>
  </si>
  <si>
    <t>Georgia (GEO)</t>
  </si>
  <si>
    <t>Germany (DEU)</t>
  </si>
  <si>
    <t>Ghana (GHA)</t>
  </si>
  <si>
    <t>Greece (GRC)</t>
  </si>
  <si>
    <t>Guatemala (GTM)</t>
  </si>
  <si>
    <t>Guinea (GIN)</t>
  </si>
  <si>
    <t>Guinea-Bissau (GNB)</t>
  </si>
  <si>
    <t>Guyana (GUY)</t>
  </si>
  <si>
    <t>Haiti (HTI)</t>
  </si>
  <si>
    <t>Honduras (HND)</t>
  </si>
  <si>
    <t>Hungary (HUN)</t>
  </si>
  <si>
    <t>Iceland (ISL)</t>
  </si>
  <si>
    <t>India (IND)</t>
  </si>
  <si>
    <t>Indonesia (IDN)</t>
  </si>
  <si>
    <t>Iran (IRN)</t>
  </si>
  <si>
    <t>Iraq (IRQ)</t>
  </si>
  <si>
    <t>Ireland (IRL)</t>
  </si>
  <si>
    <t>Israel (ISR)</t>
  </si>
  <si>
    <t>Italy (ITA)</t>
  </si>
  <si>
    <t>Jamaica (JAM)</t>
  </si>
  <si>
    <t>Japan (JPN)</t>
  </si>
  <si>
    <t>Jordan (JOR)</t>
  </si>
  <si>
    <t>Kazakhstan (KAZ)</t>
  </si>
  <si>
    <t>Kenya (KEN)</t>
  </si>
  <si>
    <t>Kiribati (KIR)</t>
  </si>
  <si>
    <t>Kuwait (KWT)</t>
  </si>
  <si>
    <t>Kyrgyzstan (KGZ)</t>
  </si>
  <si>
    <t>Laos (LPDR) (LAO)</t>
  </si>
  <si>
    <t>Latvia (LVA)</t>
  </si>
  <si>
    <t>Lebanon (LBN)</t>
  </si>
  <si>
    <t>Lesotho (LSO)</t>
  </si>
  <si>
    <t>Liberia (LBR)</t>
  </si>
  <si>
    <t>Libya (LBY)</t>
  </si>
  <si>
    <t>Lithuania (LTU)</t>
  </si>
  <si>
    <t>Luxembourg (LUX)</t>
  </si>
  <si>
    <t>Madagascar (MDG)</t>
  </si>
  <si>
    <t>Malawi (MWI)</t>
  </si>
  <si>
    <t>Malaysia (MYS)</t>
  </si>
  <si>
    <t>Maldives (MDV)</t>
  </si>
  <si>
    <t>Mali (MLI)</t>
  </si>
  <si>
    <t>Marshall Islands  (MHL)</t>
  </si>
  <si>
    <t>Mauritania (MRT)</t>
  </si>
  <si>
    <t>Mauritius (MUS)</t>
  </si>
  <si>
    <t>Mexico (MEX)</t>
  </si>
  <si>
    <t>Micronesia (FSM)</t>
  </si>
  <si>
    <t>Moldova (MDA)</t>
  </si>
  <si>
    <t>Mongolia (MNG)</t>
  </si>
  <si>
    <t>Morocco (MAR)</t>
  </si>
  <si>
    <t>Mozambique (MOZ)</t>
  </si>
  <si>
    <t>Myanmar (MMR)</t>
  </si>
  <si>
    <t>Namibia (NAM)</t>
  </si>
  <si>
    <t>Nepal (NPL)</t>
  </si>
  <si>
    <t>Netherlands (NLD)</t>
  </si>
  <si>
    <t>New Zealand (NZL)</t>
  </si>
  <si>
    <t>Nicaragua (NIC)</t>
  </si>
  <si>
    <t>Niger (NER)</t>
  </si>
  <si>
    <t>Nigeria (NGA)</t>
  </si>
  <si>
    <t>North Korea (DPRK) (PRK)</t>
  </si>
  <si>
    <t>Norway (NOR)</t>
  </si>
  <si>
    <t>Oman (OMN)</t>
  </si>
  <si>
    <t>Pakistan (PAK)</t>
  </si>
  <si>
    <t>Panama (PAN)</t>
  </si>
  <si>
    <t>Papua New Guinea (PNG)</t>
  </si>
  <si>
    <t>Paraguay (PRY)</t>
  </si>
  <si>
    <t>Peru (PER)</t>
  </si>
  <si>
    <t>Philippines (PHL)</t>
  </si>
  <si>
    <t>Poland (POL)</t>
  </si>
  <si>
    <t>Portugal (PRT)</t>
  </si>
  <si>
    <t>Qatar (QAT)</t>
  </si>
  <si>
    <t>Romania (ROU)</t>
  </si>
  <si>
    <t>Russian Federation (RUS)</t>
  </si>
  <si>
    <t>Rwanda (RWA)</t>
  </si>
  <si>
    <t>Saint Helena (SHN)</t>
  </si>
  <si>
    <t>Samoa (WSM)</t>
  </si>
  <si>
    <t>Sao Tome and Principe (STP)</t>
  </si>
  <si>
    <t>Saudi Arabia (SAU)</t>
  </si>
  <si>
    <t>Senegal (SEN)</t>
  </si>
  <si>
    <t>Sierra Leone (SLE)</t>
  </si>
  <si>
    <t>Slovakia (SVK)</t>
  </si>
  <si>
    <t>Slovenia (SVN)</t>
  </si>
  <si>
    <t>Solomon Islands (SLB)</t>
  </si>
  <si>
    <t>Somalia (SOM)</t>
  </si>
  <si>
    <t>South Africa (ZAF)</t>
  </si>
  <si>
    <t>South Korea (RoK) (KOR)</t>
  </si>
  <si>
    <t>Spain (ESP)</t>
  </si>
  <si>
    <t>Sri Lanka (LKA)</t>
  </si>
  <si>
    <t>Sudan (SDN)</t>
  </si>
  <si>
    <t>Suriname (SUR)</t>
  </si>
  <si>
    <t>Sweden (SWE)</t>
  </si>
  <si>
    <t>Switzerland (CHE)</t>
  </si>
  <si>
    <t>Syria (SYR)</t>
  </si>
  <si>
    <t>Taiwan  (TWN)</t>
  </si>
  <si>
    <t>Tajikistan (TJK)</t>
  </si>
  <si>
    <t>Tanzania (TZA)</t>
  </si>
  <si>
    <t>Thailand (THA)</t>
  </si>
  <si>
    <t>Timor-Leste (TLS)</t>
  </si>
  <si>
    <t>Togo (TGO)</t>
  </si>
  <si>
    <t>Trinidad and Tobago (TTO)</t>
  </si>
  <si>
    <t>Tunisia (TUN)</t>
  </si>
  <si>
    <t>Türkiye (TUR)</t>
  </si>
  <si>
    <t>Turkmenistan (TKM)</t>
  </si>
  <si>
    <t>Uganda (UGA)</t>
  </si>
  <si>
    <t>Ukraine (UKR)</t>
  </si>
  <si>
    <t>United Arab Emirates (ARE)</t>
  </si>
  <si>
    <t>United States of America  (USA)</t>
  </si>
  <si>
    <t>Uruguay (URY)</t>
  </si>
  <si>
    <t>Uzbekistan (UZB)</t>
  </si>
  <si>
    <t>Vanuatu (VUT)</t>
  </si>
  <si>
    <t>Venezuela (VEN)</t>
  </si>
  <si>
    <t>Viet Nam (VNM)</t>
  </si>
  <si>
    <t>Yemen (YEM)</t>
  </si>
  <si>
    <t>Zambia (ZMB)</t>
  </si>
  <si>
    <t>Zimbabwe (ZWE)</t>
  </si>
  <si>
    <t>G1. SIT Institutional Score</t>
  </si>
  <si>
    <t>G2. SIT Political Score</t>
  </si>
  <si>
    <t>G3. SIT Admin Score</t>
  </si>
  <si>
    <t>G4. SIT Fiscal Score</t>
  </si>
  <si>
    <t>G1 - SIT Institutional Score - 1</t>
  </si>
  <si>
    <t>G1 - SIT Institutional Score - 2</t>
  </si>
  <si>
    <t>G1 - SIT Institutional Score - 3</t>
  </si>
  <si>
    <t>G2 - SIT Political Score - 1</t>
  </si>
  <si>
    <t>G2 - SIT Political Score - 2</t>
  </si>
  <si>
    <t>G2 - SIT Political Score - 3</t>
  </si>
  <si>
    <t>G3 - SIT Admin Score - 1</t>
  </si>
  <si>
    <t>G3 - SIT Admin Score - 2</t>
  </si>
  <si>
    <t>G3 - SIT Admin Score - 3</t>
  </si>
  <si>
    <t>G4 - SIT Fiscal Score - 1</t>
  </si>
  <si>
    <t>G4 - SIT Fiscal Score - 2</t>
  </si>
  <si>
    <t>G4 - SIT Fiscal Score - 3</t>
  </si>
  <si>
    <t>Afghanistan</t>
  </si>
  <si>
    <t>AFG</t>
  </si>
  <si>
    <t>Albania</t>
  </si>
  <si>
    <t>ALB</t>
  </si>
  <si>
    <t>Algeria</t>
  </si>
  <si>
    <t>DZA</t>
  </si>
  <si>
    <t>Angola</t>
  </si>
  <si>
    <t>AGO</t>
  </si>
  <si>
    <t>Armenia</t>
  </si>
  <si>
    <t>ARM</t>
  </si>
  <si>
    <t>Australia</t>
  </si>
  <si>
    <t>AUS</t>
  </si>
  <si>
    <t>Austria</t>
  </si>
  <si>
    <t>AUT</t>
  </si>
  <si>
    <t>Azerbaijan</t>
  </si>
  <si>
    <t>AZE</t>
  </si>
  <si>
    <t>Bahamas</t>
  </si>
  <si>
    <t>BHS</t>
  </si>
  <si>
    <t>Bahrain</t>
  </si>
  <si>
    <t>BHR</t>
  </si>
  <si>
    <t>Bangladesh</t>
  </si>
  <si>
    <t>BGD</t>
  </si>
  <si>
    <t>Belarus</t>
  </si>
  <si>
    <t>BLR</t>
  </si>
  <si>
    <t>Belgium</t>
  </si>
  <si>
    <t>BEL</t>
  </si>
  <si>
    <t>Benin</t>
  </si>
  <si>
    <t>BEN</t>
  </si>
  <si>
    <t>Bhutan</t>
  </si>
  <si>
    <t>BTN</t>
  </si>
  <si>
    <t>Bosnia and Herzegovina</t>
  </si>
  <si>
    <t>BIH</t>
  </si>
  <si>
    <t>Botswana</t>
  </si>
  <si>
    <t>BWA</t>
  </si>
  <si>
    <t>Brunei Darussalam</t>
  </si>
  <si>
    <t>BRN</t>
  </si>
  <si>
    <t>Bulgaria</t>
  </si>
  <si>
    <t>BGR</t>
  </si>
  <si>
    <t>Burkina Faso</t>
  </si>
  <si>
    <t>BFA</t>
  </si>
  <si>
    <t>Burundi</t>
  </si>
  <si>
    <t>BDI</t>
  </si>
  <si>
    <t>Cabo Verde</t>
  </si>
  <si>
    <t>CPV</t>
  </si>
  <si>
    <t>Cambodia</t>
  </si>
  <si>
    <t>KHM</t>
  </si>
  <si>
    <t>Cameroon</t>
  </si>
  <si>
    <t>CMR</t>
  </si>
  <si>
    <t>Canada</t>
  </si>
  <si>
    <t>CAN</t>
  </si>
  <si>
    <t>Central African Republic</t>
  </si>
  <si>
    <t>CAF</t>
  </si>
  <si>
    <t>Chad</t>
  </si>
  <si>
    <t>TCD</t>
  </si>
  <si>
    <t>China</t>
  </si>
  <si>
    <t>CHN</t>
  </si>
  <si>
    <t>Comoros</t>
  </si>
  <si>
    <t>COM</t>
  </si>
  <si>
    <t>Congo</t>
  </si>
  <si>
    <t>COG</t>
  </si>
  <si>
    <t>Côte d'Ivoire</t>
  </si>
  <si>
    <t>CIV</t>
  </si>
  <si>
    <t>Croatia</t>
  </si>
  <si>
    <t>HRV</t>
  </si>
  <si>
    <t>Cyprus</t>
  </si>
  <si>
    <t>CYP</t>
  </si>
  <si>
    <t>Czechia</t>
  </si>
  <si>
    <t>CZE</t>
  </si>
  <si>
    <t>Democratic Republic of the Congo (DRC)</t>
  </si>
  <si>
    <t>COD</t>
  </si>
  <si>
    <t>Denmark</t>
  </si>
  <si>
    <t>DNK</t>
  </si>
  <si>
    <t>Djibouti</t>
  </si>
  <si>
    <t>DJI</t>
  </si>
  <si>
    <t xml:space="preserve">Dominican Republic </t>
  </si>
  <si>
    <t>Egypt</t>
  </si>
  <si>
    <t>EGY</t>
  </si>
  <si>
    <t>Equatorial Guinea</t>
  </si>
  <si>
    <t>GNQ</t>
  </si>
  <si>
    <t>Eritrea</t>
  </si>
  <si>
    <t>ERI</t>
  </si>
  <si>
    <t>Estonia</t>
  </si>
  <si>
    <t>EST</t>
  </si>
  <si>
    <t>Eswatini</t>
  </si>
  <si>
    <t>SWZ</t>
  </si>
  <si>
    <t>Ethiopia</t>
  </si>
  <si>
    <t>ETH</t>
  </si>
  <si>
    <t>Fiji</t>
  </si>
  <si>
    <t>FJI</t>
  </si>
  <si>
    <t>Finland</t>
  </si>
  <si>
    <t>FIN</t>
  </si>
  <si>
    <t>France</t>
  </si>
  <si>
    <t>FRA</t>
  </si>
  <si>
    <t>Gabon</t>
  </si>
  <si>
    <t>GAB</t>
  </si>
  <si>
    <t>Gambia</t>
  </si>
  <si>
    <t>GMB</t>
  </si>
  <si>
    <t>Georgia</t>
  </si>
  <si>
    <t>GEO</t>
  </si>
  <si>
    <t>Germany</t>
  </si>
  <si>
    <t>DEU</t>
  </si>
  <si>
    <t>Ghana</t>
  </si>
  <si>
    <t>GHA</t>
  </si>
  <si>
    <t>Greece</t>
  </si>
  <si>
    <t>GRC</t>
  </si>
  <si>
    <t>Guinea</t>
  </si>
  <si>
    <t>GIN</t>
  </si>
  <si>
    <t>Guinea-Bissau</t>
  </si>
  <si>
    <t>GNB</t>
  </si>
  <si>
    <t>Hungary</t>
  </si>
  <si>
    <t>HUN</t>
  </si>
  <si>
    <t>Iceland</t>
  </si>
  <si>
    <t>ISL</t>
  </si>
  <si>
    <t>India</t>
  </si>
  <si>
    <t>IND</t>
  </si>
  <si>
    <t>Indonesia</t>
  </si>
  <si>
    <t>IDN</t>
  </si>
  <si>
    <t>Iran</t>
  </si>
  <si>
    <t>IRN</t>
  </si>
  <si>
    <t>Iraq</t>
  </si>
  <si>
    <t>IRQ</t>
  </si>
  <si>
    <t>Ireland</t>
  </si>
  <si>
    <t>IRL</t>
  </si>
  <si>
    <t>Israel</t>
  </si>
  <si>
    <t>ISR</t>
  </si>
  <si>
    <t>Italy</t>
  </si>
  <si>
    <t>ITA</t>
  </si>
  <si>
    <t>Japan</t>
  </si>
  <si>
    <t>JPN</t>
  </si>
  <si>
    <t>Jordan</t>
  </si>
  <si>
    <t>JOR</t>
  </si>
  <si>
    <t>Kazakhstan</t>
  </si>
  <si>
    <t>KAZ</t>
  </si>
  <si>
    <t>Kenya</t>
  </si>
  <si>
    <t>KEN</t>
  </si>
  <si>
    <t>Kiribati</t>
  </si>
  <si>
    <t>KIR</t>
  </si>
  <si>
    <t>Kuwait</t>
  </si>
  <si>
    <t>KWT</t>
  </si>
  <si>
    <t>Kyrgyzstan</t>
  </si>
  <si>
    <t>KGZ</t>
  </si>
  <si>
    <t>Laos (LPDR)</t>
  </si>
  <si>
    <t>LAO</t>
  </si>
  <si>
    <t>Latvia</t>
  </si>
  <si>
    <t>LVA</t>
  </si>
  <si>
    <t>Lebanon</t>
  </si>
  <si>
    <t>LBN</t>
  </si>
  <si>
    <t>Lesotho</t>
  </si>
  <si>
    <t>LSO</t>
  </si>
  <si>
    <t>Liberia</t>
  </si>
  <si>
    <t>LBR</t>
  </si>
  <si>
    <t>Libya</t>
  </si>
  <si>
    <t>LBY</t>
  </si>
  <si>
    <t>Lithuania</t>
  </si>
  <si>
    <t>LTU</t>
  </si>
  <si>
    <t>Luxembourg</t>
  </si>
  <si>
    <t>LUX</t>
  </si>
  <si>
    <t>Madagascar</t>
  </si>
  <si>
    <t>MDG</t>
  </si>
  <si>
    <t>Malawi</t>
  </si>
  <si>
    <t>MWI</t>
  </si>
  <si>
    <t>Malaysia</t>
  </si>
  <si>
    <t>MYS</t>
  </si>
  <si>
    <t>Maldives</t>
  </si>
  <si>
    <t>MDV</t>
  </si>
  <si>
    <t>Mali</t>
  </si>
  <si>
    <t>MLI</t>
  </si>
  <si>
    <t xml:space="preserve">Marshall Islands </t>
  </si>
  <si>
    <t>MHL</t>
  </si>
  <si>
    <t>Mauritania</t>
  </si>
  <si>
    <t>MRT</t>
  </si>
  <si>
    <t>Mauritius</t>
  </si>
  <si>
    <t>MUS</t>
  </si>
  <si>
    <t>Micronesia</t>
  </si>
  <si>
    <t>FSM</t>
  </si>
  <si>
    <t>Moldova</t>
  </si>
  <si>
    <t>MDA</t>
  </si>
  <si>
    <t>Mongolia</t>
  </si>
  <si>
    <t>MNG</t>
  </si>
  <si>
    <t>Morocco</t>
  </si>
  <si>
    <t>MAR</t>
  </si>
  <si>
    <t>Mozambique</t>
  </si>
  <si>
    <t>MOZ</t>
  </si>
  <si>
    <t>Myanmar</t>
  </si>
  <si>
    <t>MMR</t>
  </si>
  <si>
    <t>Namibia</t>
  </si>
  <si>
    <t>NAM</t>
  </si>
  <si>
    <t>Nepal</t>
  </si>
  <si>
    <t>NPL</t>
  </si>
  <si>
    <t>Netherlands</t>
  </si>
  <si>
    <t>NLD</t>
  </si>
  <si>
    <t>New Zealand</t>
  </si>
  <si>
    <t>NZL</t>
  </si>
  <si>
    <t>Niger</t>
  </si>
  <si>
    <t>NER</t>
  </si>
  <si>
    <t>Nigeria</t>
  </si>
  <si>
    <t>NGA</t>
  </si>
  <si>
    <t>North Korea (DPRK)</t>
  </si>
  <si>
    <t>PRK</t>
  </si>
  <si>
    <t>Norway</t>
  </si>
  <si>
    <t>NOR</t>
  </si>
  <si>
    <t>Oman</t>
  </si>
  <si>
    <t>OMN</t>
  </si>
  <si>
    <t>Pakistan</t>
  </si>
  <si>
    <t>PAK</t>
  </si>
  <si>
    <t>Papua New Guinea</t>
  </si>
  <si>
    <t>PNG</t>
  </si>
  <si>
    <t>Philippines</t>
  </si>
  <si>
    <t>PHL</t>
  </si>
  <si>
    <t>Poland</t>
  </si>
  <si>
    <t>POL</t>
  </si>
  <si>
    <t>Portugal</t>
  </si>
  <si>
    <t>PRT</t>
  </si>
  <si>
    <t>Qatar</t>
  </si>
  <si>
    <t>QAT</t>
  </si>
  <si>
    <t>Romania</t>
  </si>
  <si>
    <t>ROU</t>
  </si>
  <si>
    <t>Russian Federation</t>
  </si>
  <si>
    <t>RUS</t>
  </si>
  <si>
    <t>Rwanda</t>
  </si>
  <si>
    <t>RWA</t>
  </si>
  <si>
    <t>Saint Helena</t>
  </si>
  <si>
    <t>SHN</t>
  </si>
  <si>
    <t>Samoa</t>
  </si>
  <si>
    <t>WSM</t>
  </si>
  <si>
    <t>Sao Tome and Principe</t>
  </si>
  <si>
    <t>STP</t>
  </si>
  <si>
    <t>Saudi Arabia</t>
  </si>
  <si>
    <t>SAU</t>
  </si>
  <si>
    <t>Senegal</t>
  </si>
  <si>
    <t>SEN</t>
  </si>
  <si>
    <t>Sierra Leone</t>
  </si>
  <si>
    <t>SLE</t>
  </si>
  <si>
    <t>Slovakia</t>
  </si>
  <si>
    <t>SVK</t>
  </si>
  <si>
    <t>Slovenia</t>
  </si>
  <si>
    <t>SVN</t>
  </si>
  <si>
    <t>Solomon Islands</t>
  </si>
  <si>
    <t>SLB</t>
  </si>
  <si>
    <t>Somalia</t>
  </si>
  <si>
    <t>SOM</t>
  </si>
  <si>
    <t>South Africa</t>
  </si>
  <si>
    <t>ZAF</t>
  </si>
  <si>
    <t>South Korea (RoK)</t>
  </si>
  <si>
    <t>KOR</t>
  </si>
  <si>
    <t>Spain</t>
  </si>
  <si>
    <t>ESP</t>
  </si>
  <si>
    <t>Sri Lanka</t>
  </si>
  <si>
    <t>LKA</t>
  </si>
  <si>
    <t>Sudan</t>
  </si>
  <si>
    <t>SDN</t>
  </si>
  <si>
    <t>Sweden</t>
  </si>
  <si>
    <t>SWE</t>
  </si>
  <si>
    <t>Switzerland</t>
  </si>
  <si>
    <t>CHE</t>
  </si>
  <si>
    <t>Syria</t>
  </si>
  <si>
    <t>SYR</t>
  </si>
  <si>
    <t xml:space="preserve">Taiwan </t>
  </si>
  <si>
    <t>TWN</t>
  </si>
  <si>
    <t>Tajikistan</t>
  </si>
  <si>
    <t>TJK</t>
  </si>
  <si>
    <t>Tanzania</t>
  </si>
  <si>
    <t>TZA</t>
  </si>
  <si>
    <t>Thailand</t>
  </si>
  <si>
    <t>THA</t>
  </si>
  <si>
    <t>Timor-Leste</t>
  </si>
  <si>
    <t>TLS</t>
  </si>
  <si>
    <t>Togo</t>
  </si>
  <si>
    <t>TGO</t>
  </si>
  <si>
    <t>Tunisia</t>
  </si>
  <si>
    <t>TUN</t>
  </si>
  <si>
    <t>Türkiye</t>
  </si>
  <si>
    <t>TUR</t>
  </si>
  <si>
    <t>Turkmenistan</t>
  </si>
  <si>
    <t>TKM</t>
  </si>
  <si>
    <t>Uganda</t>
  </si>
  <si>
    <t>UGA</t>
  </si>
  <si>
    <t>Ukraine</t>
  </si>
  <si>
    <t>UKR</t>
  </si>
  <si>
    <t>United Arab Emirates</t>
  </si>
  <si>
    <t>ARE</t>
  </si>
  <si>
    <t>GBR</t>
  </si>
  <si>
    <t xml:space="preserve">United States of America </t>
  </si>
  <si>
    <t>USA</t>
  </si>
  <si>
    <t>Uzbekistan</t>
  </si>
  <si>
    <t>UZB</t>
  </si>
  <si>
    <t>Vanuatu</t>
  </si>
  <si>
    <t>VUT</t>
  </si>
  <si>
    <t>Viet Nam</t>
  </si>
  <si>
    <t>VNM</t>
  </si>
  <si>
    <t>Yemen</t>
  </si>
  <si>
    <t>YEM</t>
  </si>
  <si>
    <t>Zambia</t>
  </si>
  <si>
    <t>ZMB</t>
  </si>
  <si>
    <t>Zimbabwe</t>
  </si>
  <si>
    <t>ZWE</t>
  </si>
  <si>
    <t>Palestine (PLE)</t>
  </si>
  <si>
    <t>PLE</t>
  </si>
  <si>
    <t>Palestine</t>
  </si>
  <si>
    <t>Regional governance institutions</t>
  </si>
  <si>
    <t>Local governance institutions</t>
  </si>
  <si>
    <t>Lower-local governance institutions</t>
  </si>
  <si>
    <t>Urban local governance institutions</t>
  </si>
  <si>
    <t>Name(s) of researcher(s) completing IGP</t>
  </si>
  <si>
    <t>Name of peer reviewer(s) / country expert(s) (if any)</t>
  </si>
  <si>
    <t>LoGICA INTERGOVERNMENTAL PROFILE: NATURE OF SUBNATIONAL GOVERNANCE INSTITUTIONS</t>
  </si>
  <si>
    <t>LoGICA INTERGOVERNMENTAL PROFILE: STRUCTURE OF SUBNATIONAL GOVERNANCE INSTITUTIONS</t>
  </si>
  <si>
    <t>LoGICA INTERGOVERNMENTAL PROFILE: DE FACTO FUNCTIONS AND RESPONSIBILITIES OF SUBNATIONAL GOVERNANCE INSTITUTIONS</t>
  </si>
  <si>
    <t>Z4.10</t>
  </si>
  <si>
    <r>
      <t>Assignment of functions and responsibilities</t>
    </r>
    <r>
      <rPr>
        <sz val="11"/>
        <color theme="1"/>
        <rFont val="Calibri"/>
        <family val="2"/>
        <scheme val="minor"/>
      </rPr>
      <t xml:space="preserve"> - One paragraph (Optional)</t>
    </r>
  </si>
  <si>
    <t>Structure of Subnational Governance Institutions</t>
  </si>
  <si>
    <t>1</t>
  </si>
  <si>
    <t>2</t>
  </si>
  <si>
    <t>3</t>
  </si>
  <si>
    <t>4</t>
  </si>
  <si>
    <t>C.4</t>
  </si>
  <si>
    <t>C4.1</t>
  </si>
  <si>
    <t>C4.2</t>
  </si>
  <si>
    <t>C4.3</t>
  </si>
  <si>
    <t>C4.4</t>
  </si>
  <si>
    <t>Year  Enacted</t>
  </si>
  <si>
    <t>General public services (701); Public Order and Safety (703)</t>
  </si>
  <si>
    <t>XX</t>
  </si>
  <si>
    <t>Civil Administration</t>
  </si>
  <si>
    <t>Fire protection</t>
  </si>
  <si>
    <t xml:space="preserve">Agr. extension </t>
  </si>
  <si>
    <t>Public transit</t>
  </si>
  <si>
    <t>Waste management</t>
  </si>
  <si>
    <t>Building permits</t>
  </si>
  <si>
    <t>Water supply</t>
  </si>
  <si>
    <t>Street lighting</t>
  </si>
  <si>
    <t>Public health (outpatient)</t>
  </si>
  <si>
    <t>Recreation &amp; sports</t>
  </si>
  <si>
    <t>Primary education</t>
  </si>
  <si>
    <t xml:space="preserve">Land use planning &amp; zoning </t>
  </si>
  <si>
    <t>OR</t>
  </si>
  <si>
    <t>OL</t>
  </si>
  <si>
    <t>Other local-level institutions</t>
  </si>
  <si>
    <t>Other regional-level institutions</t>
  </si>
  <si>
    <t>Total</t>
  </si>
  <si>
    <t xml:space="preserve">Central </t>
  </si>
  <si>
    <t>Regional</t>
  </si>
  <si>
    <t>Local</t>
  </si>
  <si>
    <t>Main decentralization / subnational / intergovernmental legislation /policies</t>
  </si>
  <si>
    <t>2-Main Local</t>
  </si>
  <si>
    <t>3-Lower Local</t>
  </si>
  <si>
    <t>4-Urban</t>
  </si>
  <si>
    <t>1-Main Regional</t>
  </si>
  <si>
    <t>5-Other Regional</t>
  </si>
  <si>
    <t>6-Other Local</t>
  </si>
  <si>
    <t>L</t>
  </si>
  <si>
    <t>Functions of Subnational Governance Institutions</t>
  </si>
  <si>
    <t>main level/tier/type of regional governance institutions</t>
  </si>
  <si>
    <t>other level/tier/type of regional governance institutions</t>
  </si>
  <si>
    <t>other level/tier/type of local governance institutions</t>
  </si>
  <si>
    <t>main level/tier/type of local governance institutions</t>
  </si>
  <si>
    <t>level/tier/type of lower-level local governance institutions</t>
  </si>
  <si>
    <t>level/tier/type of urban local governance institutions</t>
  </si>
  <si>
    <t>5</t>
  </si>
  <si>
    <t>6</t>
  </si>
  <si>
    <r>
      <t>References and Resources -</t>
    </r>
    <r>
      <rPr>
        <sz val="11"/>
        <color theme="1"/>
        <rFont val="Calibri"/>
        <family val="2"/>
        <scheme val="minor"/>
      </rPr>
      <t xml:space="preserve"> List</t>
    </r>
  </si>
  <si>
    <t>G6.1</t>
  </si>
  <si>
    <t>G1</t>
  </si>
  <si>
    <t>G2</t>
  </si>
  <si>
    <t>G3</t>
  </si>
  <si>
    <t>G4</t>
  </si>
  <si>
    <t>G6</t>
  </si>
  <si>
    <t>Fiscal/budgetary characteristics, autonomy and authority</t>
  </si>
  <si>
    <t>Administrative characteristics, autonomy and authority</t>
  </si>
  <si>
    <t>Political characteristics, autonomy and authority</t>
  </si>
  <si>
    <t>Institutional characteristics, autonomy and authority</t>
  </si>
  <si>
    <t>United Kingdom</t>
  </si>
  <si>
    <t>United Kingdom (GBR)</t>
  </si>
  <si>
    <t>Nature of Subnational Governance Institutions: Overview</t>
  </si>
  <si>
    <t>hybrid local governance institutions, with features of both devolution and deconcentration.</t>
  </si>
  <si>
    <t>non-devolved subnational govenance institutions.</t>
  </si>
  <si>
    <t>devolved subnational governance institutions with extensive powers and function.</t>
  </si>
  <si>
    <t>devolved subnational governance institutions, albeit with limited powers and/or functions.</t>
  </si>
  <si>
    <t>not having a clear institutional nature.</t>
  </si>
  <si>
    <t>Subnational jurisdictions</t>
  </si>
  <si>
    <t>In order to meet the definition of a devolved subnational government, subnational governance institutions must have certain institutional, political, administrative and fiscal characteristics, and have sufficient autonomy and authority to be able to respond the needs and priorities of their constituents.</t>
  </si>
  <si>
    <t>OR = Other Regional</t>
  </si>
  <si>
    <t>OL = Other Local</t>
  </si>
  <si>
    <t>Note:</t>
  </si>
  <si>
    <t>Subnational Governance Level / Tier / Type</t>
  </si>
  <si>
    <t>G6.2</t>
  </si>
  <si>
    <t>G6.3</t>
  </si>
  <si>
    <t>[Insert Table. Structure and nature of subnational governance institutions]</t>
  </si>
  <si>
    <t>[Insert Table. Functions of subnational governance institutions]</t>
  </si>
  <si>
    <t xml:space="preserve">Constitutional, Legislative, and Policy Context for Subnational Governance </t>
  </si>
  <si>
    <r>
      <t>General Intergovernment Context</t>
    </r>
    <r>
      <rPr>
        <sz val="11"/>
        <color theme="1"/>
        <rFont val="Calibri"/>
        <family val="2"/>
        <scheme val="minor"/>
      </rPr>
      <t xml:space="preserve"> - One paragraph</t>
    </r>
  </si>
  <si>
    <t>Selected References</t>
  </si>
  <si>
    <t>G3.1</t>
  </si>
  <si>
    <t>Do subnational entities have, select, and authoritatively manage, their own staff?</t>
  </si>
  <si>
    <t>Do subnational entities have, and authoritatively manage, their own staff?</t>
  </si>
  <si>
    <t>LoGICA Intergovernmental Profile - Version 2023-09-24</t>
  </si>
  <si>
    <t>Francisco Vázquez Ahued</t>
  </si>
  <si>
    <t>Panorama de las relaciones fiscales entre niveles de gobierno</t>
  </si>
  <si>
    <t>-</t>
  </si>
  <si>
    <t>Jamie Boex</t>
  </si>
  <si>
    <t>Belize and Belmopan City Council Acts</t>
  </si>
  <si>
    <t>Village Councils Act</t>
  </si>
  <si>
    <t>Alcaldes</t>
  </si>
  <si>
    <t>The alcalde system is parallel to the municipal system, which is used mainly in Mayan communities.</t>
  </si>
  <si>
    <t>There are elections every three years</t>
  </si>
  <si>
    <t>Local governments can levy licenses, fees, and property taxes, though rates and valuations are determined at the central level</t>
  </si>
  <si>
    <t>Legally, alcaldes are local elected officials who can have functions in the areas of education, public security, and public registry of births and death, but in practice they don't exercise those functions. Alcaldes also serve an interesting function as a link between communities and the central government, as they are charged with presenting the demands of local communities in the areas of education and health</t>
  </si>
  <si>
    <t>Census (2022)</t>
  </si>
  <si>
    <t>https://localgov.unwomen.org/country/BLZ</t>
  </si>
  <si>
    <t>https://www.clgf.org.uk/regions/clgf-americas/belize/</t>
  </si>
  <si>
    <t>Town Councils Act</t>
  </si>
  <si>
    <t>Central government</t>
  </si>
  <si>
    <t>While the Constitution of Belze (1981) references local government authorities, the Constitution does not define any specific subnational governance structure.</t>
  </si>
  <si>
    <t>Inferior Courts Act</t>
  </si>
  <si>
    <t>Alcaldes are, in practice, not devolved institutions, as the role of these officials is limited to performing minor judicial functions, as delegated by the Attorney General. Alcades do have, however, an important role as representatives linking Mayan communities with the central government.</t>
  </si>
  <si>
    <t>All local government authorities are general-purpose governance entities. They are in charge of secondary road maintenance and cemetery services. Large municipalities are also charged with waste disposal, and markets and parks management.</t>
  </si>
  <si>
    <t>The extent of devolved reponsibilities varies depending on the type of municipality (urban, rural). But within the functions that are devolved to each type of municipality, they have a large degree of administrative autonomy.</t>
  </si>
  <si>
    <t>While there is some variation between different local government types, local governments prepare their own budgets, but are then generally required to submit it the Minister for approval. For instance, in the case of municipalities (Town Councils), the Minister "shall present the said estimates to the National Assembly with such amendments, if any, as he may consider necessary having regard to the financial position of the Council" (i.e., for central government approval). Furthermore, "No expenditure shall be incurred by a Council unless it has been previously approved by the National Assembly." (Town Councils Act, Article 23).</t>
  </si>
  <si>
    <t>Local governments meet the precondition of de facto corporate bodies.</t>
  </si>
  <si>
    <t>Local governments lack authoritative decision-making power over their budgets. Furthermore, all by-laws made by local council shall be laid before the House of Representatives through the Minister and shall be subject to (positive or negative) resolution by that House.</t>
  </si>
  <si>
    <t>Local governments (City, town, village/community councils)</t>
  </si>
  <si>
    <t>There are three categories of local governments in Belize:  1. Urban councils, which include: a) Belize City Council and Belmopan City Council. 2. Town councils (7). 3. Village and Community Councils (192).</t>
  </si>
  <si>
    <t xml:space="preserve">Belize (formerly British Honduras) is the only member of the Caribbean Community (CARICOM) located in Central America, only  gaining independence from Britain in September 1981. While the Constitution of Belize (1981) references local government authorities, the Constitution does not define any specific subnational governance structure. Local governments of different types have come into being through different acts of parliament. </t>
  </si>
  <si>
    <t>For statistical, judicial, and administrative purposes, Belize is divided into six districts. There are no integrated district-level governance institutions.</t>
  </si>
  <si>
    <t>While Belize is divided into six districts for statistical, judicial, and administrative purposes, there are no integrated governance institutions at this level. The only subnational governance level in Belize is the local level, with four types of local governance institutions: city councils, town councils, and village (and community) councils. Functions are assigned on a differentiated basis depending on the type of council. The Ministry of Rural Transformation, Community Development, Labour and Local Government is in charge of managing the relationship with local governments. Indigenous (Mayan) communities have a degree of self-governance through the election and appointment of alcaldes, local magistrates with minor judicial and administrative powers.</t>
  </si>
  <si>
    <t>All local governments are charged with the function of secondary roads maintenance. In addition, the functions of cemetery management, park management, and markets supervision and devolved depending on the type of municipality. Alcaldes are local magistrates who have both an administrative and a judicial role: in addition to presiding over local courts, alcaldes are responsible for managing communal land and have a community representation function.</t>
  </si>
  <si>
    <t>Local government councils in Belize--regardless of type--meet the preconditions of being de jure and de facto corporate bodies: they are led by elected councils; able to appoint their own officer and staff, and prepare and adopt their own budgets. In practice, village and community councils lack officers and staff. The decision-making powers and autonomy of local governments are constrained: no expenditure shall be incurred by a local council unless its budget has been  approved by the National Assembly, while all local by-laws require review and approval by the Minister and the House of Representatives. Alongside the formal system of local governance, thе Мауа vіllаgеѕ оf ѕоuthеrn Веlіzе hаvе а lоng-ѕtаndіng traditional ѕуѕtеm оf gоvеrnаnсе thаt іѕ lеd bу Аlсаldеѕ аnd Dерutу Аlсаldеѕ.  Аlсаldеѕ аrе еlесtеd bу  Мауа vіllаgеs, typically fоr а tеrm оf twо уеаrѕ, аnd are subsequently арроіntеd bу thе Аttоrnеу Gеnеrаl оf Веlіzе under the Inferior Courts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</si>
</sst>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_(* \(#,##0\);_(* &quot;-&quot;??_);_(@_)"/>
    <numFmt numFmtId="166" formatCode="&quot;£&quot;#,##0;\-&quot;£&quot;#,##0"/>
    <numFmt numFmtId="167" formatCode="_-* #,##0_-;\-* #,##0_-;_-* &quot;-&quot;??_-;_-@_-"/>
    <numFmt numFmtId="168" formatCode="_(* #,##0.00_);_(* \(#,##0.00\);_(* \-??_);_(@_)"/>
    <numFmt numFmtId="169" formatCode="_([$€-2]* #,##0.00_);_([$€-2]* \(#,##0.00\);_([$€-2]* &quot;-&quot;??_)"/>
    <numFmt numFmtId="170" formatCode="[$-409]d/mmm/yy;@"/>
  </numFmts>
  <fonts count="60">
    <font>
      <sz val="11"/>
      <color theme="1"/>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2"/>
      <color theme="1"/>
      <name val="Calibri"/>
      <family val="2"/>
      <scheme val="minor"/>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CG Omega"/>
    </font>
    <font>
      <sz val="12"/>
      <color indexed="8"/>
      <name val="Calibri"/>
      <family val="2"/>
    </font>
    <font>
      <sz val="10"/>
      <name val="Verdana"/>
      <family val="2"/>
    </font>
    <font>
      <b/>
      <sz val="18"/>
      <color theme="3"/>
      <name val="Cambria"/>
      <family val="2"/>
    </font>
    <font>
      <sz val="10"/>
      <name val="Arial"/>
      <family val="2"/>
    </font>
    <font>
      <b/>
      <sz val="18"/>
      <color indexed="56"/>
      <name val="Cambria"/>
      <family val="1"/>
    </font>
    <font>
      <u/>
      <sz val="18.7"/>
      <color theme="10"/>
      <name val="Calibri"/>
      <family val="2"/>
    </font>
    <font>
      <u/>
      <sz val="10"/>
      <color theme="10"/>
      <name val="Arial"/>
      <family val="2"/>
    </font>
    <font>
      <sz val="11"/>
      <color rgb="FF000000"/>
      <name val="Calibri"/>
      <family val="2"/>
      <charset val="1"/>
    </font>
    <font>
      <b/>
      <i/>
      <sz val="11"/>
      <color theme="1"/>
      <name val="Calibri"/>
      <family val="2"/>
      <scheme val="minor"/>
    </font>
    <font>
      <b/>
      <sz val="9"/>
      <color rgb="FFFFFFFF"/>
      <name val="Calibri"/>
      <family val="2"/>
      <scheme val="minor"/>
    </font>
    <font>
      <i/>
      <sz val="11"/>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b/>
      <sz val="9"/>
      <color rgb="FF000000"/>
      <name val="Calibri"/>
      <family val="2"/>
      <scheme val="minor"/>
    </font>
    <font>
      <i/>
      <sz val="10"/>
      <color theme="0" tint="-0.34998626667073579"/>
      <name val="Calibri"/>
      <family val="2"/>
      <scheme val="minor"/>
    </font>
    <font>
      <sz val="11"/>
      <color theme="1" tint="0.249977111117893"/>
      <name val="Calibri"/>
      <family val="2"/>
      <scheme val="minor"/>
    </font>
    <font>
      <sz val="11"/>
      <name val="Calibri"/>
      <family val="2"/>
      <scheme val="minor"/>
    </font>
  </fonts>
  <fills count="8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499984740745262"/>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13">
    <xf numFmtId="0" fontId="0" fillId="0" borderId="0"/>
    <xf numFmtId="0" fontId="6" fillId="0" borderId="0"/>
    <xf numFmtId="0" fontId="8" fillId="0" borderId="0" applyNumberForma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4" fillId="0" borderId="13" applyNumberFormat="0" applyFill="0" applyAlignment="0" applyProtection="0"/>
    <xf numFmtId="0" fontId="22"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2" fillId="34" borderId="0" applyNumberFormat="0" applyBorder="0" applyAlignment="0" applyProtection="0"/>
    <xf numFmtId="43" fontId="23" fillId="0" borderId="0" applyFont="0" applyFill="0" applyBorder="0" applyAlignment="0" applyProtection="0"/>
    <xf numFmtId="0" fontId="6" fillId="0" borderId="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4" fillId="53" borderId="14" applyNumberFormat="0" applyAlignment="0" applyProtection="0"/>
    <xf numFmtId="0" fontId="34" fillId="53" borderId="14" applyNumberFormat="0" applyAlignment="0" applyProtection="0"/>
    <xf numFmtId="0" fontId="34" fillId="53" borderId="14" applyNumberFormat="0" applyAlignment="0" applyProtection="0"/>
    <xf numFmtId="0" fontId="36" fillId="54" borderId="15" applyNumberFormat="0" applyAlignment="0" applyProtection="0"/>
    <xf numFmtId="0" fontId="36" fillId="54" borderId="15" applyNumberFormat="0" applyAlignment="0" applyProtection="0"/>
    <xf numFmtId="0" fontId="36" fillId="54" borderId="15" applyNumberFormat="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7"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168" fontId="6" fillId="0" borderId="0" applyFill="0" applyBorder="0" applyAlignment="0" applyProtection="0"/>
    <xf numFmtId="164" fontId="6" fillId="0" borderId="0" applyFont="0" applyFill="0" applyAlignment="0" applyProtection="0"/>
    <xf numFmtId="168" fontId="6" fillId="0" borderId="0" applyFill="0" applyBorder="0" applyAlignment="0" applyProtection="0"/>
    <xf numFmtId="43" fontId="6" fillId="0" borderId="0" applyFont="0" applyFill="0" applyBorder="0" applyAlignment="0" applyProtection="0"/>
    <xf numFmtId="0" fontId="6" fillId="0" borderId="0" applyFont="0" applyFill="0" applyAlignment="0" applyProtection="0"/>
    <xf numFmtId="0" fontId="6" fillId="0" borderId="0" applyFont="0" applyFill="0" applyAlignment="0" applyProtection="0"/>
    <xf numFmtId="43"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43" fontId="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169" fontId="41"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6" fillId="0" borderId="16" applyNumberFormat="0" applyFill="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2" fillId="40" borderId="14" applyNumberFormat="0" applyAlignment="0" applyProtection="0"/>
    <xf numFmtId="0" fontId="32" fillId="40" borderId="14" applyNumberFormat="0" applyAlignment="0" applyProtection="0"/>
    <xf numFmtId="0" fontId="32" fillId="40" borderId="14" applyNumberFormat="0" applyAlignment="0" applyProtection="0"/>
    <xf numFmtId="0" fontId="35" fillId="0" borderId="19"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31" fillId="55" borderId="0" applyNumberFormat="0" applyBorder="0" applyAlignment="0" applyProtection="0"/>
    <xf numFmtId="0" fontId="31" fillId="55" borderId="0" applyNumberFormat="0" applyBorder="0" applyAlignment="0" applyProtection="0"/>
    <xf numFmtId="0" fontId="31" fillId="55" borderId="0" applyNumberFormat="0" applyBorder="0" applyAlignment="0" applyProtection="0"/>
    <xf numFmtId="0" fontId="24" fillId="0" borderId="0"/>
    <xf numFmtId="0" fontId="24"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43" fillId="0" borderId="0"/>
    <xf numFmtId="0" fontId="23" fillId="0" borderId="0"/>
    <xf numFmtId="0" fontId="23" fillId="0" borderId="0"/>
    <xf numFmtId="0" fontId="23" fillId="0" borderId="0"/>
    <xf numFmtId="0" fontId="6" fillId="0" borderId="0"/>
    <xf numFmtId="0" fontId="6" fillId="0" borderId="0"/>
    <xf numFmtId="0" fontId="6" fillId="0" borderId="0"/>
    <xf numFmtId="0" fontId="6"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6" fillId="0" borderId="0"/>
    <xf numFmtId="0" fontId="6" fillId="0" borderId="0"/>
    <xf numFmtId="0" fontId="6" fillId="0" borderId="0"/>
    <xf numFmtId="0" fontId="24"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6" fillId="0" borderId="0"/>
    <xf numFmtId="0" fontId="23" fillId="0" borderId="0"/>
    <xf numFmtId="0" fontId="6" fillId="0" borderId="0"/>
    <xf numFmtId="0" fontId="7" fillId="0" borderId="0"/>
    <xf numFmtId="0" fontId="23"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33" fillId="53" borderId="21" applyNumberFormat="0" applyAlignment="0" applyProtection="0"/>
    <xf numFmtId="0" fontId="33" fillId="53" borderId="21" applyNumberFormat="0" applyAlignment="0" applyProtection="0"/>
    <xf numFmtId="0" fontId="33" fillId="53" borderId="21"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4" fillId="0" borderId="0" applyNumberFormat="0" applyFill="0" applyBorder="0" applyAlignment="0" applyProtection="0"/>
    <xf numFmtId="0" fontId="23" fillId="10" borderId="12" applyNumberFormat="0" applyFont="0" applyAlignment="0" applyProtection="0"/>
    <xf numFmtId="0" fontId="22" fillId="48" borderId="0" applyNumberFormat="0" applyBorder="0" applyAlignment="0" applyProtection="0"/>
    <xf numFmtId="0" fontId="22" fillId="46" borderId="0" applyNumberFormat="0" applyBorder="0" applyAlignment="0" applyProtection="0"/>
    <xf numFmtId="0" fontId="22" fillId="43"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37" borderId="0" applyNumberFormat="0" applyBorder="0" applyAlignment="0" applyProtection="0"/>
    <xf numFmtId="0" fontId="7" fillId="36" borderId="0" applyNumberFormat="0" applyBorder="0" applyAlignment="0" applyProtection="0"/>
    <xf numFmtId="0" fontId="7" fillId="35" borderId="0" applyNumberFormat="0" applyBorder="0" applyAlignment="0" applyProtection="0"/>
    <xf numFmtId="0" fontId="45" fillId="0" borderId="0"/>
    <xf numFmtId="43" fontId="45" fillId="0" borderId="0" applyFont="0" applyFill="0" applyBorder="0" applyAlignment="0" applyProtection="0"/>
    <xf numFmtId="9" fontId="45" fillId="0" borderId="0" applyFont="0" applyFill="0" applyBorder="0" applyAlignment="0" applyProtection="0"/>
    <xf numFmtId="0" fontId="45" fillId="0" borderId="0"/>
    <xf numFmtId="43" fontId="45" fillId="0" borderId="0" applyFont="0" applyFill="0" applyBorder="0" applyAlignment="0" applyProtection="0"/>
    <xf numFmtId="43" fontId="23" fillId="0" borderId="0" applyFont="0" applyFill="0" applyBorder="0" applyAlignment="0" applyProtection="0"/>
    <xf numFmtId="0" fontId="45" fillId="0" borderId="0"/>
    <xf numFmtId="43" fontId="45" fillId="0" borderId="0" applyFont="0" applyFill="0" applyBorder="0" applyAlignment="0" applyProtection="0"/>
    <xf numFmtId="43" fontId="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7" fillId="0" borderId="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45"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45"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42"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42"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43"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43"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48"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48"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49"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49"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50"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50"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52"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52"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36"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36" borderId="0" applyNumberFormat="0" applyBorder="0" applyAlignment="0" applyProtection="0"/>
    <xf numFmtId="0" fontId="34" fillId="75" borderId="14" applyNumberFormat="0" applyAlignment="0" applyProtection="0"/>
    <xf numFmtId="0" fontId="34" fillId="75" borderId="14" applyNumberFormat="0" applyAlignment="0" applyProtection="0"/>
    <xf numFmtId="0" fontId="34" fillId="75" borderId="14" applyNumberFormat="0" applyAlignment="0" applyProtection="0"/>
    <xf numFmtId="0" fontId="34" fillId="53" borderId="14" applyNumberFormat="0" applyAlignment="0" applyProtection="0"/>
    <xf numFmtId="0" fontId="34" fillId="75" borderId="14" applyNumberFormat="0" applyAlignment="0" applyProtection="0"/>
    <xf numFmtId="0" fontId="34" fillId="75" borderId="14" applyNumberFormat="0" applyAlignment="0" applyProtection="0"/>
    <xf numFmtId="0" fontId="34" fillId="53" borderId="14" applyNumberFormat="0" applyAlignment="0" applyProtection="0"/>
    <xf numFmtId="0" fontId="36" fillId="76" borderId="15" applyNumberFormat="0" applyAlignment="0" applyProtection="0"/>
    <xf numFmtId="0" fontId="36" fillId="76" borderId="15" applyNumberFormat="0" applyAlignment="0" applyProtection="0"/>
    <xf numFmtId="0" fontId="36" fillId="76" borderId="15" applyNumberFormat="0" applyAlignment="0" applyProtection="0"/>
    <xf numFmtId="0" fontId="36" fillId="54" borderId="15" applyNumberFormat="0" applyAlignment="0" applyProtection="0"/>
    <xf numFmtId="0" fontId="36" fillId="76" borderId="15" applyNumberFormat="0" applyAlignment="0" applyProtection="0"/>
    <xf numFmtId="0" fontId="36" fillId="76" borderId="15" applyNumberFormat="0" applyAlignment="0" applyProtection="0"/>
    <xf numFmtId="0" fontId="36" fillId="54" borderId="15" applyNumberFormat="0" applyAlignment="0" applyProtection="0"/>
    <xf numFmtId="43" fontId="7"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168" fontId="6" fillId="0" borderId="0" applyFill="0" applyBorder="0" applyAlignment="0" applyProtection="0"/>
    <xf numFmtId="43" fontId="6" fillId="0" borderId="0" applyFont="0" applyFill="0" applyBorder="0" applyAlignment="0" applyProtection="0"/>
    <xf numFmtId="164" fontId="6" fillId="0" borderId="0" applyFont="0" applyFill="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37" borderId="0" applyNumberFormat="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37" borderId="0" applyNumberFormat="0" applyBorder="0" applyAlignment="0" applyProtection="0"/>
    <xf numFmtId="0" fontId="26" fillId="0" borderId="16" applyNumberFormat="0" applyFill="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32" fillId="62" borderId="14" applyNumberFormat="0" applyAlignment="0" applyProtection="0"/>
    <xf numFmtId="0" fontId="32" fillId="62" borderId="14" applyNumberFormat="0" applyAlignment="0" applyProtection="0"/>
    <xf numFmtId="0" fontId="32" fillId="62" borderId="14" applyNumberFormat="0" applyAlignment="0" applyProtection="0"/>
    <xf numFmtId="0" fontId="32" fillId="40" borderId="14" applyNumberFormat="0" applyAlignment="0" applyProtection="0"/>
    <xf numFmtId="0" fontId="32" fillId="62" borderId="14" applyNumberFormat="0" applyAlignment="0" applyProtection="0"/>
    <xf numFmtId="0" fontId="32" fillId="62" borderId="14" applyNumberFormat="0" applyAlignment="0" applyProtection="0"/>
    <xf numFmtId="0" fontId="32" fillId="40" borderId="14" applyNumberFormat="0" applyAlignment="0" applyProtection="0"/>
    <xf numFmtId="0" fontId="35" fillId="0" borderId="19"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31" fillId="77"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55"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55" borderId="0" applyNumberFormat="0" applyBorder="0" applyAlignment="0" applyProtection="0"/>
    <xf numFmtId="0" fontId="6" fillId="0" borderId="0"/>
    <xf numFmtId="0" fontId="24" fillId="0" borderId="0"/>
    <xf numFmtId="0" fontId="6" fillId="0" borderId="0"/>
    <xf numFmtId="0" fontId="24" fillId="0" borderId="0"/>
    <xf numFmtId="0" fontId="6" fillId="0" borderId="0"/>
    <xf numFmtId="0" fontId="6" fillId="0" borderId="0"/>
    <xf numFmtId="0" fontId="45" fillId="0" borderId="0"/>
    <xf numFmtId="0" fontId="6" fillId="0" borderId="0"/>
    <xf numFmtId="0" fontId="45" fillId="0" borderId="0"/>
    <xf numFmtId="0" fontId="6" fillId="0" borderId="0"/>
    <xf numFmtId="0" fontId="6" fillId="0" borderId="0"/>
    <xf numFmtId="0" fontId="6" fillId="0" borderId="0"/>
    <xf numFmtId="0" fontId="6" fillId="0" borderId="0"/>
    <xf numFmtId="0" fontId="6" fillId="0" borderId="0"/>
    <xf numFmtId="0" fontId="23" fillId="0" borderId="0"/>
    <xf numFmtId="0" fontId="7"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23" fillId="0" borderId="0"/>
    <xf numFmtId="0" fontId="23"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6" fillId="0" borderId="0"/>
    <xf numFmtId="0" fontId="6" fillId="0" borderId="0"/>
    <xf numFmtId="0" fontId="6" fillId="0" borderId="0"/>
    <xf numFmtId="0" fontId="6" fillId="0" borderId="0"/>
    <xf numFmtId="0" fontId="24" fillId="0" borderId="0"/>
    <xf numFmtId="0" fontId="6" fillId="0" borderId="0"/>
    <xf numFmtId="0" fontId="24" fillId="0" borderId="0"/>
    <xf numFmtId="0" fontId="6" fillId="0" borderId="0"/>
    <xf numFmtId="0" fontId="24" fillId="0" borderId="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10" borderId="12"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33" fillId="75" borderId="21" applyNumberFormat="0" applyAlignment="0" applyProtection="0"/>
    <xf numFmtId="0" fontId="33" fillId="75" borderId="21" applyNumberFormat="0" applyAlignment="0" applyProtection="0"/>
    <xf numFmtId="0" fontId="33" fillId="75" borderId="21" applyNumberFormat="0" applyAlignment="0" applyProtection="0"/>
    <xf numFmtId="0" fontId="33" fillId="53" borderId="21" applyNumberFormat="0" applyAlignment="0" applyProtection="0"/>
    <xf numFmtId="0" fontId="33" fillId="75" borderId="21" applyNumberFormat="0" applyAlignment="0" applyProtection="0"/>
    <xf numFmtId="0" fontId="33" fillId="75" borderId="21" applyNumberFormat="0" applyAlignment="0" applyProtection="0"/>
    <xf numFmtId="0" fontId="33" fillId="53" borderId="21"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5" fillId="0" borderId="0" applyNumberFormat="0" applyFill="0" applyBorder="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7" fillId="0" borderId="0" applyFont="0" applyFill="0" applyBorder="0" applyAlignment="0" applyProtection="0"/>
  </cellStyleXfs>
  <cellXfs count="265">
    <xf numFmtId="0" fontId="0" fillId="0" borderId="0" xfId="0"/>
    <xf numFmtId="0" fontId="4" fillId="0" borderId="0" xfId="0" applyFont="1"/>
    <xf numFmtId="0" fontId="0" fillId="3" borderId="0" xfId="0" applyFill="1"/>
    <xf numFmtId="0" fontId="0" fillId="0" borderId="4" xfId="0" applyBorder="1"/>
    <xf numFmtId="0" fontId="0" fillId="0" borderId="0" xfId="0" applyAlignment="1">
      <alignment horizontal="center"/>
    </xf>
    <xf numFmtId="0" fontId="4" fillId="0" borderId="0" xfId="0" applyFont="1" applyAlignment="1">
      <alignment horizontal="center"/>
    </xf>
    <xf numFmtId="0" fontId="0" fillId="0" borderId="24" xfId="0" applyBorder="1"/>
    <xf numFmtId="0" fontId="0" fillId="0" borderId="23" xfId="0" applyBorder="1"/>
    <xf numFmtId="0" fontId="1" fillId="79" borderId="1" xfId="0" applyFont="1" applyFill="1" applyBorder="1" applyAlignment="1">
      <alignment wrapText="1"/>
    </xf>
    <xf numFmtId="0" fontId="51" fillId="79" borderId="2" xfId="0" applyFont="1" applyFill="1" applyBorder="1" applyAlignment="1">
      <alignment horizontal="center" textRotation="90" wrapText="1"/>
    </xf>
    <xf numFmtId="0" fontId="0" fillId="0" borderId="23" xfId="0" applyBorder="1" applyAlignment="1">
      <alignment horizontal="center"/>
    </xf>
    <xf numFmtId="0" fontId="19" fillId="79" borderId="31" xfId="0" applyFont="1" applyFill="1" applyBorder="1" applyAlignment="1">
      <alignment horizontal="center" wrapText="1"/>
    </xf>
    <xf numFmtId="0" fontId="0" fillId="0" borderId="35" xfId="0" applyBorder="1" applyAlignment="1">
      <alignment vertical="center"/>
    </xf>
    <xf numFmtId="0" fontId="0" fillId="0" borderId="37" xfId="0" applyBorder="1" applyAlignment="1">
      <alignment vertical="center"/>
    </xf>
    <xf numFmtId="0" fontId="50" fillId="3" borderId="33" xfId="0" applyFont="1" applyFill="1" applyBorder="1" applyAlignment="1">
      <alignment vertical="center"/>
    </xf>
    <xf numFmtId="0" fontId="0" fillId="3" borderId="38" xfId="0" applyFill="1" applyBorder="1"/>
    <xf numFmtId="0" fontId="0" fillId="2" borderId="39" xfId="0" applyFill="1" applyBorder="1" applyProtection="1">
      <protection locked="0"/>
    </xf>
    <xf numFmtId="0" fontId="0" fillId="2" borderId="40" xfId="0" applyFill="1" applyBorder="1" applyProtection="1">
      <protection locked="0"/>
    </xf>
    <xf numFmtId="0" fontId="0" fillId="2" borderId="38" xfId="0" applyFill="1" applyBorder="1" applyProtection="1">
      <protection locked="0"/>
    </xf>
    <xf numFmtId="0" fontId="0" fillId="0" borderId="35" xfId="0" applyBorder="1" applyAlignment="1">
      <alignment horizontal="center"/>
    </xf>
    <xf numFmtId="0" fontId="0" fillId="0" borderId="37" xfId="0" applyBorder="1" applyAlignment="1">
      <alignment horizontal="center"/>
    </xf>
    <xf numFmtId="0" fontId="5" fillId="3" borderId="0" xfId="0" applyFont="1" applyFill="1"/>
    <xf numFmtId="0" fontId="0" fillId="3" borderId="23" xfId="0" applyFill="1" applyBorder="1"/>
    <xf numFmtId="0" fontId="0" fillId="3" borderId="4" xfId="0" applyFill="1" applyBorder="1"/>
    <xf numFmtId="0" fontId="3" fillId="2" borderId="24" xfId="0" applyFont="1" applyFill="1" applyBorder="1" applyProtection="1">
      <protection locked="0"/>
    </xf>
    <xf numFmtId="0" fontId="3" fillId="2" borderId="36" xfId="0" applyFont="1" applyFill="1" applyBorder="1" applyProtection="1">
      <protection locked="0"/>
    </xf>
    <xf numFmtId="0" fontId="3" fillId="2" borderId="31" xfId="0" applyFont="1" applyFill="1" applyBorder="1" applyProtection="1">
      <protection locked="0"/>
    </xf>
    <xf numFmtId="0" fontId="3" fillId="2" borderId="32" xfId="0" applyFont="1" applyFill="1" applyBorder="1" applyProtection="1">
      <protection locked="0"/>
    </xf>
    <xf numFmtId="0" fontId="0" fillId="0" borderId="31" xfId="0" applyBorder="1"/>
    <xf numFmtId="0" fontId="0" fillId="3" borderId="0" xfId="0" applyFill="1" applyAlignment="1">
      <alignment horizontal="left"/>
    </xf>
    <xf numFmtId="0" fontId="0" fillId="0" borderId="0" xfId="0" applyAlignment="1">
      <alignment horizontal="left"/>
    </xf>
    <xf numFmtId="0" fontId="4" fillId="0" borderId="33" xfId="0" applyFont="1" applyBorder="1" applyAlignment="1">
      <alignment horizontal="center"/>
    </xf>
    <xf numFmtId="0" fontId="1" fillId="0" borderId="0" xfId="0" applyFont="1" applyAlignment="1">
      <alignment horizontal="center" wrapText="1"/>
    </xf>
    <xf numFmtId="0" fontId="2" fillId="0" borderId="28" xfId="0" applyFont="1" applyBorder="1" applyAlignment="1">
      <alignmen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wrapText="1"/>
    </xf>
    <xf numFmtId="0" fontId="3" fillId="0" borderId="34" xfId="0" applyFont="1" applyBorder="1" applyAlignment="1">
      <alignment horizontal="left" vertical="center" wrapText="1"/>
    </xf>
    <xf numFmtId="0" fontId="3" fillId="0" borderId="28" xfId="0" applyFont="1" applyBorder="1"/>
    <xf numFmtId="0" fontId="3" fillId="0" borderId="34" xfId="0" applyFont="1" applyBorder="1"/>
    <xf numFmtId="0" fontId="50" fillId="3" borderId="35" xfId="0" applyFont="1" applyFill="1" applyBorder="1" applyAlignment="1">
      <alignment vertical="center"/>
    </xf>
    <xf numFmtId="0" fontId="0" fillId="3" borderId="39" xfId="0" applyFill="1" applyBorder="1"/>
    <xf numFmtId="0" fontId="50" fillId="3" borderId="34" xfId="0" applyFont="1" applyFill="1" applyBorder="1" applyAlignment="1">
      <alignment vertical="center"/>
    </xf>
    <xf numFmtId="0" fontId="0" fillId="0" borderId="36" xfId="0" applyBorder="1" applyAlignment="1">
      <alignment vertical="center"/>
    </xf>
    <xf numFmtId="0" fontId="50" fillId="3" borderId="36" xfId="0" applyFont="1" applyFill="1" applyBorder="1" applyAlignment="1">
      <alignment vertical="center"/>
    </xf>
    <xf numFmtId="0" fontId="0" fillId="0" borderId="32" xfId="0" applyBorder="1" applyAlignment="1">
      <alignment vertical="center"/>
    </xf>
    <xf numFmtId="0" fontId="4" fillId="0" borderId="28" xfId="0" applyFont="1" applyBorder="1" applyAlignment="1">
      <alignment vertical="center" wrapText="1"/>
    </xf>
    <xf numFmtId="0" fontId="0" fillId="0" borderId="24" xfId="0" applyBorder="1" applyAlignment="1">
      <alignment vertical="center" wrapText="1"/>
    </xf>
    <xf numFmtId="0" fontId="0" fillId="0" borderId="31" xfId="0" applyBorder="1" applyAlignment="1">
      <alignment vertical="center" wrapText="1"/>
    </xf>
    <xf numFmtId="0" fontId="2" fillId="0" borderId="34" xfId="0" applyFont="1" applyBorder="1" applyAlignment="1">
      <alignment vertical="center" wrapText="1"/>
    </xf>
    <xf numFmtId="0" fontId="0" fillId="0" borderId="0" xfId="0" applyAlignment="1">
      <alignment vertical="center" wrapText="1"/>
    </xf>
    <xf numFmtId="0" fontId="0" fillId="0" borderId="0" xfId="0" applyProtection="1">
      <protection locked="0"/>
    </xf>
    <xf numFmtId="0" fontId="0" fillId="0" borderId="24" xfId="0" applyBorder="1" applyAlignment="1">
      <alignment vertical="center"/>
    </xf>
    <xf numFmtId="0" fontId="0" fillId="0" borderId="31" xfId="0" applyBorder="1" applyAlignment="1">
      <alignment vertical="center"/>
    </xf>
    <xf numFmtId="0" fontId="0" fillId="2" borderId="44" xfId="0" applyFill="1" applyBorder="1" applyProtection="1">
      <protection locked="0"/>
    </xf>
    <xf numFmtId="0" fontId="0" fillId="0" borderId="0" xfId="0" applyAlignment="1">
      <alignment horizontal="left" wrapText="1"/>
    </xf>
    <xf numFmtId="0" fontId="0" fillId="0" borderId="35" xfId="0" applyBorder="1" applyAlignment="1">
      <alignment horizontal="center" vertical="center"/>
    </xf>
    <xf numFmtId="0" fontId="0" fillId="0" borderId="37" xfId="0" applyBorder="1" applyAlignment="1">
      <alignment horizontal="center" vertical="center"/>
    </xf>
    <xf numFmtId="0" fontId="53" fillId="0" borderId="0" xfId="0" applyFont="1"/>
    <xf numFmtId="0" fontId="54" fillId="0" borderId="0" xfId="0" applyFont="1"/>
    <xf numFmtId="0" fontId="53" fillId="0" borderId="4" xfId="0" applyFont="1" applyBorder="1"/>
    <xf numFmtId="0" fontId="55" fillId="0" borderId="0" xfId="0" applyFont="1"/>
    <xf numFmtId="0" fontId="55" fillId="0" borderId="4" xfId="0" applyFont="1" applyBorder="1"/>
    <xf numFmtId="0" fontId="56" fillId="0" borderId="0" xfId="0" applyFont="1"/>
    <xf numFmtId="0" fontId="54" fillId="0" borderId="4" xfId="0" applyFont="1" applyBorder="1"/>
    <xf numFmtId="0" fontId="53" fillId="0" borderId="0" xfId="0" applyFont="1" applyAlignment="1">
      <alignment horizontal="left"/>
    </xf>
    <xf numFmtId="0" fontId="53" fillId="0" borderId="4" xfId="0" applyFont="1" applyBorder="1" applyAlignment="1">
      <alignment horizontal="left"/>
    </xf>
    <xf numFmtId="0" fontId="55" fillId="0" borderId="4" xfId="0" applyFont="1" applyBorder="1" applyAlignment="1">
      <alignment horizontal="left"/>
    </xf>
    <xf numFmtId="0" fontId="54" fillId="0" borderId="0" xfId="0" applyFont="1" applyAlignment="1">
      <alignment horizontal="left"/>
    </xf>
    <xf numFmtId="0" fontId="54" fillId="0" borderId="4" xfId="0" applyFont="1" applyBorder="1" applyAlignment="1">
      <alignment horizontal="left"/>
    </xf>
    <xf numFmtId="0" fontId="55" fillId="0" borderId="4" xfId="0" applyFont="1" applyBorder="1" applyAlignment="1">
      <alignment horizontal="center"/>
    </xf>
    <xf numFmtId="0" fontId="53" fillId="0" borderId="0" xfId="0" applyFont="1" applyAlignment="1">
      <alignment horizontal="center"/>
    </xf>
    <xf numFmtId="0" fontId="53" fillId="0" borderId="4" xfId="0" applyFont="1" applyBorder="1" applyAlignment="1">
      <alignment horizontal="center"/>
    </xf>
    <xf numFmtId="0" fontId="54" fillId="0" borderId="0" xfId="0" applyFont="1" applyAlignment="1">
      <alignment horizontal="center"/>
    </xf>
    <xf numFmtId="0" fontId="54" fillId="0" borderId="4" xfId="0" applyFont="1" applyBorder="1" applyAlignment="1">
      <alignment horizontal="center"/>
    </xf>
    <xf numFmtId="3" fontId="54" fillId="0" borderId="0" xfId="0" applyNumberFormat="1" applyFont="1"/>
    <xf numFmtId="3" fontId="53" fillId="0" borderId="0" xfId="0" applyNumberFormat="1" applyFont="1" applyAlignment="1">
      <alignment horizontal="left"/>
    </xf>
    <xf numFmtId="3" fontId="53" fillId="0" borderId="0" xfId="0" applyNumberFormat="1" applyFont="1"/>
    <xf numFmtId="3" fontId="53" fillId="0" borderId="4" xfId="0" applyNumberFormat="1" applyFont="1" applyBorder="1" applyAlignment="1">
      <alignment horizontal="left"/>
    </xf>
    <xf numFmtId="3" fontId="53" fillId="0" borderId="4" xfId="0" applyNumberFormat="1" applyFont="1" applyBorder="1"/>
    <xf numFmtId="3" fontId="55" fillId="0" borderId="4" xfId="0" applyNumberFormat="1" applyFont="1" applyBorder="1" applyAlignment="1">
      <alignment horizontal="center"/>
    </xf>
    <xf numFmtId="3" fontId="54" fillId="0" borderId="4" xfId="0" applyNumberFormat="1" applyFont="1" applyBorder="1"/>
    <xf numFmtId="3" fontId="54" fillId="0" borderId="0" xfId="0" applyNumberFormat="1" applyFont="1" applyAlignment="1">
      <alignment horizontal="left"/>
    </xf>
    <xf numFmtId="0" fontId="4" fillId="0" borderId="23" xfId="0" applyFont="1" applyBorder="1" applyAlignment="1">
      <alignment horizontal="center"/>
    </xf>
    <xf numFmtId="0" fontId="4" fillId="0" borderId="23" xfId="0" applyFont="1" applyBorder="1"/>
    <xf numFmtId="0" fontId="0" fillId="0" borderId="33" xfId="0" applyBorder="1" applyAlignment="1">
      <alignment horizontal="center" vertical="center" wrapText="1"/>
    </xf>
    <xf numFmtId="0" fontId="0" fillId="0" borderId="28" xfId="0" applyBorder="1" applyAlignment="1">
      <alignment horizontal="left" vertical="center" wrapText="1"/>
    </xf>
    <xf numFmtId="0" fontId="0" fillId="0" borderId="28" xfId="0" applyBorder="1" applyAlignment="1">
      <alignment horizontal="center" vertical="center" wrapText="1"/>
    </xf>
    <xf numFmtId="0" fontId="1" fillId="79" borderId="42" xfId="0" applyFont="1" applyFill="1" applyBorder="1" applyAlignment="1">
      <alignment horizontal="center" wrapText="1"/>
    </xf>
    <xf numFmtId="0" fontId="0" fillId="82" borderId="28" xfId="0" applyFill="1" applyBorder="1" applyAlignment="1" applyProtection="1">
      <alignment vertical="center" wrapText="1"/>
      <protection locked="0"/>
    </xf>
    <xf numFmtId="0" fontId="0" fillId="82" borderId="24" xfId="0" applyFill="1" applyBorder="1" applyAlignment="1" applyProtection="1">
      <alignment horizontal="center" vertical="center" wrapText="1"/>
      <protection locked="0"/>
    </xf>
    <xf numFmtId="0" fontId="0" fillId="82" borderId="24" xfId="0" applyFill="1" applyBorder="1" applyAlignment="1" applyProtection="1">
      <alignment horizontal="center"/>
      <protection locked="0"/>
    </xf>
    <xf numFmtId="0" fontId="0" fillId="82" borderId="31" xfId="0" applyFill="1" applyBorder="1" applyAlignment="1" applyProtection="1">
      <alignment horizontal="center" vertical="center" wrapText="1"/>
      <protection locked="0"/>
    </xf>
    <xf numFmtId="0" fontId="0" fillId="82" borderId="31" xfId="0" applyFill="1" applyBorder="1" applyAlignment="1" applyProtection="1">
      <alignment horizontal="center"/>
      <protection locked="0"/>
    </xf>
    <xf numFmtId="0" fontId="0" fillId="82" borderId="38" xfId="0" applyFill="1" applyBorder="1" applyProtection="1">
      <protection locked="0"/>
    </xf>
    <xf numFmtId="0" fontId="0" fillId="82" borderId="39" xfId="0" applyFill="1" applyBorder="1" applyProtection="1">
      <protection locked="0"/>
    </xf>
    <xf numFmtId="0" fontId="0" fillId="82" borderId="40" xfId="0" applyFill="1" applyBorder="1" applyProtection="1">
      <protection locked="0"/>
    </xf>
    <xf numFmtId="0" fontId="0" fillId="0" borderId="0" xfId="0" applyAlignment="1">
      <alignment horizontal="right"/>
    </xf>
    <xf numFmtId="165" fontId="0" fillId="82" borderId="36" xfId="1412" applyNumberFormat="1" applyFont="1" applyFill="1" applyBorder="1" applyAlignment="1" applyProtection="1">
      <alignment horizontal="center" vertical="center" wrapText="1"/>
      <protection locked="0"/>
    </xf>
    <xf numFmtId="165" fontId="0" fillId="82" borderId="32" xfId="1412" applyNumberFormat="1" applyFont="1" applyFill="1" applyBorder="1" applyAlignment="1" applyProtection="1">
      <alignment horizontal="center" vertical="center" wrapText="1"/>
      <protection locked="0"/>
    </xf>
    <xf numFmtId="165" fontId="0" fillId="0" borderId="28" xfId="1412" applyNumberFormat="1" applyFont="1" applyFill="1" applyBorder="1" applyAlignment="1">
      <alignment horizontal="right" vertical="center" wrapText="1"/>
    </xf>
    <xf numFmtId="165" fontId="0" fillId="0" borderId="34" xfId="1412" applyNumberFormat="1" applyFont="1" applyBorder="1" applyAlignment="1">
      <alignment vertical="center" wrapText="1"/>
    </xf>
    <xf numFmtId="165" fontId="0" fillId="82" borderId="24" xfId="1412" applyNumberFormat="1" applyFont="1" applyFill="1" applyBorder="1" applyAlignment="1" applyProtection="1">
      <alignment horizontal="right" vertical="center" wrapText="1"/>
      <protection locked="0"/>
    </xf>
    <xf numFmtId="165" fontId="0" fillId="82" borderId="31" xfId="1412" applyNumberFormat="1" applyFont="1" applyFill="1" applyBorder="1" applyAlignment="1" applyProtection="1">
      <alignment horizontal="right" vertical="center" wrapText="1"/>
      <protection locked="0"/>
    </xf>
    <xf numFmtId="0" fontId="3" fillId="82" borderId="24" xfId="0" applyFont="1" applyFill="1" applyBorder="1" applyProtection="1">
      <protection locked="0"/>
    </xf>
    <xf numFmtId="0" fontId="3" fillId="82" borderId="36" xfId="0" applyFont="1" applyFill="1" applyBorder="1" applyProtection="1">
      <protection locked="0"/>
    </xf>
    <xf numFmtId="0" fontId="3" fillId="82" borderId="31" xfId="0" applyFont="1" applyFill="1" applyBorder="1" applyProtection="1">
      <protection locked="0"/>
    </xf>
    <xf numFmtId="0" fontId="3" fillId="82" borderId="32" xfId="0" applyFont="1" applyFill="1" applyBorder="1" applyProtection="1">
      <protection locked="0"/>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xf numFmtId="0" fontId="0" fillId="0" borderId="49" xfId="0" applyBorder="1"/>
    <xf numFmtId="0" fontId="4" fillId="3" borderId="48" xfId="0" applyFont="1" applyFill="1" applyBorder="1"/>
    <xf numFmtId="0" fontId="4" fillId="3" borderId="0" xfId="0" applyFont="1" applyFill="1"/>
    <xf numFmtId="0" fontId="4" fillId="3" borderId="49" xfId="0" applyFont="1" applyFill="1" applyBorder="1"/>
    <xf numFmtId="0" fontId="0" fillId="3" borderId="48" xfId="0" applyFill="1" applyBorder="1"/>
    <xf numFmtId="0" fontId="0" fillId="3" borderId="49" xfId="0" applyFill="1" applyBorder="1"/>
    <xf numFmtId="0" fontId="0" fillId="3" borderId="50" xfId="0" applyFill="1" applyBorder="1"/>
    <xf numFmtId="0" fontId="0" fillId="3" borderId="51" xfId="0" applyFill="1" applyBorder="1"/>
    <xf numFmtId="0" fontId="0" fillId="81" borderId="48" xfId="0" applyFill="1" applyBorder="1"/>
    <xf numFmtId="0" fontId="0" fillId="81" borderId="0" xfId="0" applyFill="1"/>
    <xf numFmtId="0" fontId="0" fillId="81" borderId="49" xfId="0" applyFill="1" applyBorder="1"/>
    <xf numFmtId="0" fontId="0" fillId="81" borderId="50" xfId="0" applyFill="1" applyBorder="1"/>
    <xf numFmtId="0" fontId="4" fillId="81" borderId="4" xfId="0" applyFont="1" applyFill="1" applyBorder="1" applyAlignment="1">
      <alignment horizontal="right"/>
    </xf>
    <xf numFmtId="0" fontId="4" fillId="81" borderId="51" xfId="0" applyFont="1" applyFill="1" applyBorder="1" applyAlignment="1">
      <alignment horizontal="right"/>
    </xf>
    <xf numFmtId="3" fontId="53" fillId="0" borderId="0" xfId="0" applyNumberFormat="1" applyFont="1" applyAlignment="1">
      <alignment horizontal="right"/>
    </xf>
    <xf numFmtId="3" fontId="54" fillId="0" borderId="0" xfId="0" applyNumberFormat="1" applyFont="1" applyAlignment="1">
      <alignment horizontal="right"/>
    </xf>
    <xf numFmtId="0" fontId="54" fillId="3" borderId="25" xfId="0" applyFont="1" applyFill="1" applyBorder="1"/>
    <xf numFmtId="0" fontId="54" fillId="3" borderId="52" xfId="0" applyFont="1" applyFill="1" applyBorder="1"/>
    <xf numFmtId="0" fontId="54" fillId="3" borderId="52" xfId="0" quotePrefix="1" applyFont="1" applyFill="1" applyBorder="1" applyAlignment="1">
      <alignment horizontal="center"/>
    </xf>
    <xf numFmtId="0" fontId="54" fillId="3" borderId="52" xfId="0" applyFont="1" applyFill="1" applyBorder="1" applyAlignment="1">
      <alignment horizontal="center"/>
    </xf>
    <xf numFmtId="0" fontId="54" fillId="3" borderId="53" xfId="0" applyFont="1" applyFill="1" applyBorder="1" applyAlignment="1">
      <alignment horizontal="center"/>
    </xf>
    <xf numFmtId="0" fontId="0" fillId="3" borderId="54" xfId="0" applyFill="1" applyBorder="1" applyAlignment="1">
      <alignment horizontal="center"/>
    </xf>
    <xf numFmtId="0" fontId="0" fillId="3" borderId="43" xfId="0" applyFill="1" applyBorder="1" applyAlignment="1">
      <alignment horizontal="center"/>
    </xf>
    <xf numFmtId="0" fontId="0" fillId="3" borderId="55" xfId="0" applyFill="1" applyBorder="1" applyAlignment="1">
      <alignment horizontal="center"/>
    </xf>
    <xf numFmtId="0" fontId="0" fillId="81" borderId="45" xfId="0" applyFill="1" applyBorder="1"/>
    <xf numFmtId="0" fontId="0" fillId="81" borderId="46" xfId="0" applyFill="1" applyBorder="1" applyAlignment="1">
      <alignment horizontal="center"/>
    </xf>
    <xf numFmtId="0" fontId="0" fillId="81" borderId="47" xfId="0" applyFill="1" applyBorder="1" applyAlignment="1">
      <alignment horizontal="center"/>
    </xf>
    <xf numFmtId="0" fontId="4" fillId="0" borderId="56" xfId="0" applyFont="1" applyBorder="1" applyAlignment="1">
      <alignment horizontal="center"/>
    </xf>
    <xf numFmtId="0" fontId="4" fillId="0" borderId="53" xfId="0" applyFont="1" applyBorder="1"/>
    <xf numFmtId="0" fontId="5" fillId="79" borderId="42" xfId="0" applyFont="1" applyFill="1" applyBorder="1" applyAlignment="1">
      <alignment horizontal="center"/>
    </xf>
    <xf numFmtId="0" fontId="19" fillId="79" borderId="58" xfId="0" applyFont="1" applyFill="1" applyBorder="1"/>
    <xf numFmtId="0" fontId="0" fillId="82" borderId="36" xfId="0" applyFill="1" applyBorder="1" applyAlignment="1" applyProtection="1">
      <alignment horizontal="center"/>
      <protection locked="0"/>
    </xf>
    <xf numFmtId="0" fontId="0" fillId="0" borderId="36" xfId="0" applyBorder="1" applyAlignment="1">
      <alignment horizontal="center"/>
    </xf>
    <xf numFmtId="0" fontId="0" fillId="0" borderId="56" xfId="0" applyBorder="1" applyAlignment="1">
      <alignment horizontal="center"/>
    </xf>
    <xf numFmtId="0" fontId="4" fillId="0" borderId="42" xfId="0" applyFont="1" applyBorder="1" applyAlignment="1">
      <alignment horizontal="center"/>
    </xf>
    <xf numFmtId="0" fontId="4" fillId="0" borderId="59" xfId="0" applyFont="1" applyBorder="1" applyAlignment="1">
      <alignment horizontal="center"/>
    </xf>
    <xf numFmtId="0" fontId="0" fillId="3" borderId="38" xfId="0" applyFill="1" applyBorder="1" applyAlignment="1">
      <alignment horizontal="center"/>
    </xf>
    <xf numFmtId="0" fontId="0" fillId="3" borderId="39" xfId="0" applyFill="1" applyBorder="1" applyAlignment="1">
      <alignment horizontal="center"/>
    </xf>
    <xf numFmtId="0" fontId="0" fillId="82" borderId="39" xfId="0" applyFill="1" applyBorder="1" applyAlignment="1" applyProtection="1">
      <alignment horizontal="center"/>
      <protection locked="0"/>
    </xf>
    <xf numFmtId="0" fontId="0" fillId="3" borderId="33" xfId="0" applyFill="1" applyBorder="1" applyAlignment="1">
      <alignment horizontal="center"/>
    </xf>
    <xf numFmtId="0" fontId="0" fillId="3" borderId="34" xfId="0" applyFill="1" applyBorder="1" applyAlignment="1">
      <alignment horizontal="center"/>
    </xf>
    <xf numFmtId="0" fontId="0" fillId="82" borderId="35" xfId="0" applyFill="1" applyBorder="1" applyAlignment="1" applyProtection="1">
      <alignment horizontal="center"/>
      <protection locked="0"/>
    </xf>
    <xf numFmtId="0" fontId="0" fillId="3" borderId="35" xfId="0" applyFill="1" applyBorder="1" applyAlignment="1">
      <alignment horizontal="center"/>
    </xf>
    <xf numFmtId="0" fontId="0" fillId="3" borderId="36" xfId="0" applyFill="1" applyBorder="1" applyAlignment="1">
      <alignment horizontal="center"/>
    </xf>
    <xf numFmtId="0" fontId="0" fillId="82" borderId="37" xfId="0" applyFill="1" applyBorder="1" applyAlignment="1" applyProtection="1">
      <alignment horizontal="center"/>
      <protection locked="0"/>
    </xf>
    <xf numFmtId="0" fontId="0" fillId="82" borderId="32" xfId="0" applyFill="1" applyBorder="1" applyAlignment="1" applyProtection="1">
      <alignment horizontal="center"/>
      <protection locked="0"/>
    </xf>
    <xf numFmtId="0" fontId="0" fillId="82" borderId="40" xfId="0" applyFill="1" applyBorder="1" applyAlignment="1" applyProtection="1">
      <alignment horizontal="center"/>
      <protection locked="0"/>
    </xf>
    <xf numFmtId="0" fontId="0" fillId="82" borderId="0" xfId="0" applyFill="1" applyProtection="1">
      <protection locked="0"/>
    </xf>
    <xf numFmtId="3" fontId="54" fillId="0" borderId="4" xfId="0" applyNumberFormat="1" applyFont="1" applyBorder="1" applyAlignment="1">
      <alignment horizontal="left"/>
    </xf>
    <xf numFmtId="0" fontId="56" fillId="0" borderId="4" xfId="0" applyFont="1" applyBorder="1" applyAlignment="1">
      <alignment horizontal="center" textRotation="90"/>
    </xf>
    <xf numFmtId="3" fontId="54" fillId="0" borderId="0" xfId="0" applyNumberFormat="1" applyFont="1" applyAlignment="1">
      <alignment horizontal="center"/>
    </xf>
    <xf numFmtId="3" fontId="54" fillId="0" borderId="4" xfId="0" applyNumberFormat="1" applyFont="1" applyBorder="1" applyAlignment="1">
      <alignment horizontal="center"/>
    </xf>
    <xf numFmtId="0" fontId="54" fillId="3" borderId="25" xfId="0" applyFont="1" applyFill="1" applyBorder="1" applyAlignment="1">
      <alignment horizontal="center"/>
    </xf>
    <xf numFmtId="0" fontId="56" fillId="0" borderId="4" xfId="0" applyFont="1" applyBorder="1" applyAlignment="1">
      <alignment horizontal="left"/>
    </xf>
    <xf numFmtId="3" fontId="56" fillId="0" borderId="4" xfId="0" applyNumberFormat="1" applyFont="1" applyBorder="1" applyAlignment="1">
      <alignment horizontal="center" textRotation="90"/>
    </xf>
    <xf numFmtId="0" fontId="56" fillId="0" borderId="0" xfId="0" applyFont="1" applyAlignment="1">
      <alignment horizontal="left"/>
    </xf>
    <xf numFmtId="0" fontId="56" fillId="0" borderId="43" xfId="0" applyFont="1" applyBorder="1" applyAlignment="1">
      <alignment horizontal="left"/>
    </xf>
    <xf numFmtId="0" fontId="56" fillId="0" borderId="0" xfId="0" applyFont="1" applyAlignment="1">
      <alignment horizontal="center"/>
    </xf>
    <xf numFmtId="3" fontId="56" fillId="0" borderId="43" xfId="0" applyNumberFormat="1" applyFont="1" applyBorder="1" applyAlignment="1">
      <alignment horizontal="center"/>
    </xf>
    <xf numFmtId="0" fontId="56" fillId="0" borderId="43" xfId="0" applyFont="1" applyBorder="1" applyAlignment="1">
      <alignment horizontal="center"/>
    </xf>
    <xf numFmtId="3" fontId="56" fillId="0" borderId="0" xfId="0" applyNumberFormat="1" applyFont="1" applyAlignment="1">
      <alignment horizontal="center"/>
    </xf>
    <xf numFmtId="0" fontId="56" fillId="0" borderId="4" xfId="0" applyFont="1" applyBorder="1" applyAlignment="1">
      <alignment horizontal="center"/>
    </xf>
    <xf numFmtId="0" fontId="0" fillId="3" borderId="46" xfId="0" applyFill="1" applyBorder="1" applyAlignment="1">
      <alignment horizontal="right"/>
    </xf>
    <xf numFmtId="0" fontId="0" fillId="3" borderId="46" xfId="0" applyFill="1" applyBorder="1"/>
    <xf numFmtId="165" fontId="0" fillId="3" borderId="46" xfId="0" applyNumberFormat="1" applyFill="1" applyBorder="1"/>
    <xf numFmtId="3" fontId="0" fillId="3" borderId="47" xfId="0" applyNumberFormat="1" applyFill="1" applyBorder="1"/>
    <xf numFmtId="0" fontId="0" fillId="3" borderId="0" xfId="0" applyFill="1" applyAlignment="1">
      <alignment horizontal="right"/>
    </xf>
    <xf numFmtId="165" fontId="0" fillId="3" borderId="0" xfId="0" applyNumberFormat="1" applyFill="1"/>
    <xf numFmtId="3" fontId="0" fillId="3" borderId="49" xfId="0" applyNumberFormat="1" applyFill="1" applyBorder="1"/>
    <xf numFmtId="0" fontId="0" fillId="3" borderId="4" xfId="0" applyFill="1" applyBorder="1" applyAlignment="1">
      <alignment horizontal="right"/>
    </xf>
    <xf numFmtId="165" fontId="0" fillId="3" borderId="4" xfId="0" applyNumberFormat="1" applyFill="1" applyBorder="1"/>
    <xf numFmtId="3" fontId="0" fillId="3" borderId="51" xfId="0" applyNumberFormat="1" applyFill="1" applyBorder="1"/>
    <xf numFmtId="0" fontId="54" fillId="83" borderId="25" xfId="0" applyFont="1" applyFill="1" applyBorder="1" applyAlignment="1">
      <alignment horizontal="center"/>
    </xf>
    <xf numFmtId="0" fontId="54" fillId="83" borderId="52" xfId="0" applyFont="1" applyFill="1" applyBorder="1" applyAlignment="1">
      <alignment horizontal="center"/>
    </xf>
    <xf numFmtId="0" fontId="54" fillId="83" borderId="53" xfId="0" applyFont="1" applyFill="1" applyBorder="1" applyAlignment="1">
      <alignment horizontal="center"/>
    </xf>
    <xf numFmtId="0" fontId="57" fillId="0" borderId="0" xfId="0" applyFont="1"/>
    <xf numFmtId="0" fontId="0" fillId="83" borderId="61" xfId="0" applyFill="1" applyBorder="1"/>
    <xf numFmtId="0" fontId="0" fillId="83" borderId="62" xfId="0" applyFill="1" applyBorder="1"/>
    <xf numFmtId="0" fontId="0" fillId="83" borderId="30" xfId="0" applyFill="1" applyBorder="1"/>
    <xf numFmtId="0" fontId="0" fillId="83" borderId="63" xfId="0" applyFill="1" applyBorder="1"/>
    <xf numFmtId="0" fontId="0" fillId="83" borderId="27" xfId="0" applyFill="1" applyBorder="1" applyAlignment="1">
      <alignment horizontal="right"/>
    </xf>
    <xf numFmtId="0" fontId="0" fillId="83" borderId="60" xfId="0" applyFill="1" applyBorder="1" applyAlignment="1">
      <alignment horizontal="right"/>
    </xf>
    <xf numFmtId="0" fontId="0" fillId="83" borderId="26" xfId="0" applyFill="1" applyBorder="1" applyAlignment="1">
      <alignment horizontal="center"/>
    </xf>
    <xf numFmtId="0" fontId="0" fillId="83" borderId="64" xfId="0" quotePrefix="1" applyFill="1" applyBorder="1" applyAlignment="1">
      <alignment horizontal="center"/>
    </xf>
    <xf numFmtId="0" fontId="0" fillId="83" borderId="3" xfId="0" quotePrefix="1" applyFill="1" applyBorder="1" applyAlignment="1">
      <alignment horizontal="center"/>
    </xf>
    <xf numFmtId="0" fontId="54" fillId="0" borderId="23" xfId="0" applyFont="1" applyBorder="1" applyAlignment="1">
      <alignment horizontal="center"/>
    </xf>
    <xf numFmtId="0" fontId="54" fillId="0" borderId="23" xfId="0" applyFont="1" applyBorder="1"/>
    <xf numFmtId="0" fontId="54" fillId="0" borderId="23" xfId="0" applyFont="1" applyBorder="1" applyAlignment="1">
      <alignment horizontal="left"/>
    </xf>
    <xf numFmtId="3" fontId="54" fillId="0" borderId="23" xfId="0" applyNumberFormat="1" applyFont="1" applyBorder="1" applyAlignment="1">
      <alignment horizontal="left"/>
    </xf>
    <xf numFmtId="3" fontId="54" fillId="0" borderId="23" xfId="0" applyNumberFormat="1" applyFont="1" applyBorder="1"/>
    <xf numFmtId="0" fontId="0" fillId="82" borderId="36" xfId="0" applyFill="1" applyBorder="1" applyAlignment="1" applyProtection="1">
      <alignment horizontal="left"/>
      <protection locked="0"/>
    </xf>
    <xf numFmtId="0" fontId="0" fillId="82" borderId="57" xfId="0" applyFill="1" applyBorder="1" applyAlignment="1" applyProtection="1">
      <alignment horizontal="left"/>
      <protection locked="0"/>
    </xf>
    <xf numFmtId="0" fontId="1" fillId="79" borderId="1" xfId="0" applyFont="1" applyFill="1" applyBorder="1" applyAlignment="1">
      <alignment horizontal="center"/>
    </xf>
    <xf numFmtId="0" fontId="0" fillId="84" borderId="65" xfId="0" applyFill="1" applyBorder="1" applyAlignment="1">
      <alignment horizontal="left"/>
    </xf>
    <xf numFmtId="0" fontId="0" fillId="84" borderId="66" xfId="0" applyFill="1" applyBorder="1"/>
    <xf numFmtId="0" fontId="0" fillId="84" borderId="2" xfId="0" applyFill="1" applyBorder="1" applyAlignment="1">
      <alignment horizontal="center"/>
    </xf>
    <xf numFmtId="3" fontId="0" fillId="0" borderId="0" xfId="0" applyNumberFormat="1"/>
    <xf numFmtId="0" fontId="0" fillId="3" borderId="67" xfId="0" applyFill="1" applyBorder="1"/>
    <xf numFmtId="0" fontId="0" fillId="3" borderId="68" xfId="0" applyFill="1" applyBorder="1"/>
    <xf numFmtId="0" fontId="0" fillId="3" borderId="60" xfId="0" applyFill="1" applyBorder="1"/>
    <xf numFmtId="0" fontId="0" fillId="3" borderId="69" xfId="0" applyFill="1" applyBorder="1"/>
    <xf numFmtId="0" fontId="0" fillId="3" borderId="70" xfId="0" applyFill="1" applyBorder="1"/>
    <xf numFmtId="0" fontId="0" fillId="81" borderId="45" xfId="0" applyFill="1" applyBorder="1" applyAlignment="1">
      <alignment horizontal="center"/>
    </xf>
    <xf numFmtId="0" fontId="0" fillId="3" borderId="65" xfId="0" applyFill="1" applyBorder="1" applyAlignment="1">
      <alignment horizontal="center"/>
    </xf>
    <xf numFmtId="0" fontId="0" fillId="3" borderId="66" xfId="0" applyFill="1" applyBorder="1" applyAlignment="1">
      <alignment horizontal="center"/>
    </xf>
    <xf numFmtId="0" fontId="0" fillId="3" borderId="2" xfId="0" applyFill="1" applyBorder="1" applyAlignment="1">
      <alignment horizontal="center"/>
    </xf>
    <xf numFmtId="0" fontId="0" fillId="3" borderId="26" xfId="0" applyFill="1" applyBorder="1"/>
    <xf numFmtId="0" fontId="0" fillId="3" borderId="3" xfId="0" applyFill="1" applyBorder="1"/>
    <xf numFmtId="0" fontId="0" fillId="82" borderId="32" xfId="0" applyFill="1" applyBorder="1" applyAlignment="1" applyProtection="1">
      <alignment horizontal="left"/>
      <protection locked="0"/>
    </xf>
    <xf numFmtId="3" fontId="54" fillId="0" borderId="4" xfId="0" applyNumberFormat="1" applyFont="1" applyBorder="1" applyAlignment="1">
      <alignment horizontal="right"/>
    </xf>
    <xf numFmtId="0" fontId="54" fillId="3" borderId="0" xfId="0" applyFont="1" applyFill="1"/>
    <xf numFmtId="0" fontId="0" fillId="80" borderId="54" xfId="0" applyFill="1" applyBorder="1"/>
    <xf numFmtId="0" fontId="58" fillId="0" borderId="26" xfId="0" applyFont="1" applyBorder="1"/>
    <xf numFmtId="0" fontId="58" fillId="0" borderId="64" xfId="0" applyFont="1" applyBorder="1"/>
    <xf numFmtId="0" fontId="58" fillId="0" borderId="3" xfId="0" applyFont="1" applyBorder="1"/>
    <xf numFmtId="0" fontId="20" fillId="82" borderId="39" xfId="0" applyFont="1" applyFill="1" applyBorder="1" applyProtection="1">
      <protection locked="0"/>
    </xf>
    <xf numFmtId="0" fontId="59" fillId="82" borderId="24" xfId="0" applyFont="1" applyFill="1" applyBorder="1" applyAlignment="1" applyProtection="1">
      <alignment vertical="center" wrapText="1"/>
      <protection locked="0"/>
    </xf>
    <xf numFmtId="0" fontId="59" fillId="82" borderId="40" xfId="0" applyFont="1" applyFill="1" applyBorder="1" applyProtection="1">
      <protection locked="0"/>
    </xf>
    <xf numFmtId="0" fontId="59" fillId="82" borderId="39" xfId="0" applyFont="1" applyFill="1" applyBorder="1" applyProtection="1">
      <protection locked="0"/>
    </xf>
    <xf numFmtId="0" fontId="0" fillId="82" borderId="39" xfId="0" applyFill="1" applyBorder="1" applyAlignment="1" applyProtection="1">
      <alignment wrapText="1"/>
      <protection locked="0"/>
    </xf>
    <xf numFmtId="0" fontId="59" fillId="82" borderId="24" xfId="0" quotePrefix="1" applyFont="1" applyFill="1" applyBorder="1" applyAlignment="1" applyProtection="1">
      <alignment vertical="center" wrapText="1"/>
      <protection locked="0"/>
    </xf>
    <xf numFmtId="0" fontId="59" fillId="82" borderId="31" xfId="0" quotePrefix="1" applyFont="1" applyFill="1" applyBorder="1" applyAlignment="1" applyProtection="1">
      <alignment vertical="center" wrapText="1"/>
      <protection locked="0"/>
    </xf>
    <xf numFmtId="0" fontId="59" fillId="82" borderId="0" xfId="0" applyFont="1" applyFill="1" applyProtection="1">
      <protection locked="0"/>
    </xf>
    <xf numFmtId="0" fontId="59" fillId="82" borderId="0" xfId="0" applyFont="1" applyFill="1" applyAlignment="1" applyProtection="1">
      <alignment horizontal="left" vertical="top" wrapText="1"/>
      <protection locked="0"/>
    </xf>
    <xf numFmtId="0" fontId="0" fillId="82" borderId="24" xfId="0" applyFill="1" applyBorder="1" applyProtection="1">
      <protection locked="0"/>
    </xf>
    <xf numFmtId="0" fontId="0" fillId="82" borderId="31" xfId="0" applyFill="1" applyBorder="1" applyProtection="1">
      <protection locked="0"/>
    </xf>
    <xf numFmtId="0" fontId="4" fillId="0" borderId="58" xfId="0" applyFont="1" applyBorder="1"/>
    <xf numFmtId="0" fontId="0" fillId="79" borderId="28" xfId="0" applyFill="1" applyBorder="1" applyAlignment="1">
      <alignment horizontal="center"/>
    </xf>
    <xf numFmtId="0" fontId="0" fillId="79" borderId="34" xfId="0" applyFill="1" applyBorder="1" applyAlignment="1">
      <alignment horizontal="center"/>
    </xf>
    <xf numFmtId="0" fontId="0" fillId="0" borderId="24" xfId="0" applyBorder="1" applyAlignment="1">
      <alignment horizontal="center"/>
    </xf>
    <xf numFmtId="0" fontId="0" fillId="0" borderId="36" xfId="0" applyBorder="1" applyAlignment="1">
      <alignment horizontal="center"/>
    </xf>
    <xf numFmtId="0" fontId="0" fillId="82" borderId="24" xfId="0" applyFill="1" applyBorder="1" applyAlignment="1" applyProtection="1">
      <alignment horizontal="left"/>
      <protection locked="0"/>
    </xf>
    <xf numFmtId="0" fontId="0" fillId="82" borderId="36" xfId="0" applyFill="1" applyBorder="1" applyAlignment="1" applyProtection="1">
      <alignment horizontal="left"/>
      <protection locked="0"/>
    </xf>
    <xf numFmtId="3" fontId="0" fillId="82" borderId="31" xfId="0" applyNumberFormat="1" applyFill="1" applyBorder="1" applyAlignment="1" applyProtection="1">
      <alignment horizontal="left"/>
      <protection locked="0"/>
    </xf>
    <xf numFmtId="3" fontId="0" fillId="82" borderId="32" xfId="0" applyNumberFormat="1" applyFill="1" applyBorder="1" applyAlignment="1" applyProtection="1">
      <alignment horizontal="left"/>
      <protection locked="0"/>
    </xf>
    <xf numFmtId="0" fontId="59" fillId="82" borderId="53" xfId="0" applyFont="1" applyFill="1" applyBorder="1" applyProtection="1">
      <protection locked="0"/>
    </xf>
    <xf numFmtId="0" fontId="19" fillId="79" borderId="27" xfId="0" applyFont="1" applyFill="1" applyBorder="1" applyAlignment="1">
      <alignment horizontal="center" vertical="center"/>
    </xf>
    <xf numFmtId="0" fontId="19" fillId="79" borderId="30" xfId="0" applyFont="1" applyFill="1" applyBorder="1" applyAlignment="1">
      <alignment horizontal="center" vertical="center"/>
    </xf>
    <xf numFmtId="0" fontId="19" fillId="79" borderId="29" xfId="0" applyFont="1" applyFill="1" applyBorder="1" applyAlignment="1">
      <alignment horizontal="center" wrapText="1"/>
    </xf>
    <xf numFmtId="0" fontId="19" fillId="79" borderId="41" xfId="0" applyFont="1" applyFill="1" applyBorder="1" applyAlignment="1">
      <alignment horizontal="center" wrapText="1"/>
    </xf>
    <xf numFmtId="2" fontId="19" fillId="79" borderId="26" xfId="0" applyNumberFormat="1" applyFont="1" applyFill="1" applyBorder="1" applyAlignment="1">
      <alignment horizontal="left" wrapText="1"/>
    </xf>
    <xf numFmtId="2" fontId="19" fillId="79" borderId="3" xfId="0" applyNumberFormat="1" applyFont="1" applyFill="1" applyBorder="1" applyAlignment="1">
      <alignment horizontal="left" wrapText="1"/>
    </xf>
    <xf numFmtId="0" fontId="19" fillId="79" borderId="26" xfId="0" applyFont="1" applyFill="1" applyBorder="1" applyAlignment="1">
      <alignment horizontal="center"/>
    </xf>
    <xf numFmtId="0" fontId="19" fillId="79" borderId="3" xfId="0" applyFont="1" applyFill="1" applyBorder="1" applyAlignment="1">
      <alignment horizontal="center"/>
    </xf>
    <xf numFmtId="0" fontId="19" fillId="79" borderId="26" xfId="0" applyFont="1" applyFill="1" applyBorder="1" applyAlignment="1">
      <alignment horizontal="center" wrapText="1"/>
    </xf>
    <xf numFmtId="0" fontId="19" fillId="79" borderId="3" xfId="0" applyFont="1" applyFill="1" applyBorder="1" applyAlignment="1">
      <alignment horizontal="center" wrapText="1"/>
    </xf>
    <xf numFmtId="0" fontId="4" fillId="0" borderId="0" xfId="0" applyFont="1" applyAlignment="1">
      <alignment horizontal="left"/>
    </xf>
    <xf numFmtId="0" fontId="59" fillId="82" borderId="0" xfId="0" applyFont="1" applyFill="1" applyAlignment="1" applyProtection="1">
      <alignment horizontal="left" vertical="top" wrapText="1"/>
      <protection locked="0"/>
    </xf>
    <xf numFmtId="0" fontId="0" fillId="82" borderId="0" xfId="0" applyFill="1" applyAlignment="1" applyProtection="1">
      <alignment horizontal="left" vertical="top" wrapText="1"/>
      <protection locked="0"/>
    </xf>
    <xf numFmtId="0" fontId="4" fillId="0" borderId="0" xfId="0" applyFont="1" applyAlignment="1">
      <alignment horizontal="left" wrapText="1"/>
    </xf>
    <xf numFmtId="0" fontId="20" fillId="82" borderId="0" xfId="0" applyFont="1" applyFill="1" applyAlignment="1" applyProtection="1">
      <alignment horizontal="left" vertical="top" wrapText="1"/>
      <protection locked="0"/>
    </xf>
    <xf numFmtId="0" fontId="55" fillId="0" borderId="43" xfId="0" applyFont="1" applyBorder="1" applyAlignment="1">
      <alignment horizontal="center"/>
    </xf>
    <xf numFmtId="0" fontId="56" fillId="0" borderId="0" xfId="0" applyFont="1" applyAlignment="1">
      <alignment horizontal="center"/>
    </xf>
    <xf numFmtId="0" fontId="55" fillId="0" borderId="0" xfId="0" applyFont="1" applyAlignment="1">
      <alignment horizontal="center"/>
    </xf>
  </cellXfs>
  <cellStyles count="1413">
    <cellStyle name="20% - Accent1" xfId="19" builtinId="30" customBuiltin="1"/>
    <cellStyle name="20% - Accent1 2" xfId="44" xr:uid="{00000000-0005-0000-0000-000001000000}"/>
    <cellStyle name="20% - Accent1 2 2" xfId="45" xr:uid="{00000000-0005-0000-0000-000002000000}"/>
    <cellStyle name="20% - Accent1 2 2 2" xfId="875" xr:uid="{00000000-0005-0000-0000-000003000000}"/>
    <cellStyle name="20% - Accent1 2 2 3" xfId="876" xr:uid="{00000000-0005-0000-0000-000004000000}"/>
    <cellStyle name="20% - Accent1 2 2 4" xfId="874" xr:uid="{00000000-0005-0000-0000-000005000000}"/>
    <cellStyle name="20% - Accent1 2 3" xfId="46" xr:uid="{00000000-0005-0000-0000-000006000000}"/>
    <cellStyle name="20% - Accent1 2 3 2" xfId="878" xr:uid="{00000000-0005-0000-0000-000007000000}"/>
    <cellStyle name="20% - Accent1 2 3 3" xfId="879" xr:uid="{00000000-0005-0000-0000-000008000000}"/>
    <cellStyle name="20% - Accent1 2 3 4" xfId="877" xr:uid="{00000000-0005-0000-0000-000009000000}"/>
    <cellStyle name="20% - Accent1 2 4" xfId="880" xr:uid="{00000000-0005-0000-0000-00000A000000}"/>
    <cellStyle name="20% - Accent1 2 5" xfId="881" xr:uid="{00000000-0005-0000-0000-00000B000000}"/>
    <cellStyle name="20% - Accent1 2 6" xfId="873" xr:uid="{00000000-0005-0000-0000-00000C000000}"/>
    <cellStyle name="20% - Accent1 3" xfId="47" xr:uid="{00000000-0005-0000-0000-00000D000000}"/>
    <cellStyle name="20% - Accent1 3 2" xfId="48" xr:uid="{00000000-0005-0000-0000-00000E000000}"/>
    <cellStyle name="20% - Accent1 3 2 2" xfId="884" xr:uid="{00000000-0005-0000-0000-00000F000000}"/>
    <cellStyle name="20% - Accent1 3 2 3" xfId="885" xr:uid="{00000000-0005-0000-0000-000010000000}"/>
    <cellStyle name="20% - Accent1 3 2 4" xfId="883" xr:uid="{00000000-0005-0000-0000-000011000000}"/>
    <cellStyle name="20% - Accent1 3 3" xfId="49" xr:uid="{00000000-0005-0000-0000-000012000000}"/>
    <cellStyle name="20% - Accent1 3 3 2" xfId="887" xr:uid="{00000000-0005-0000-0000-000013000000}"/>
    <cellStyle name="20% - Accent1 3 3 3" xfId="886" xr:uid="{00000000-0005-0000-0000-000014000000}"/>
    <cellStyle name="20% - Accent1 3 4" xfId="888" xr:uid="{00000000-0005-0000-0000-000015000000}"/>
    <cellStyle name="20% - Accent1 3 5" xfId="882" xr:uid="{00000000-0005-0000-0000-000016000000}"/>
    <cellStyle name="20% - Accent1 4" xfId="50" xr:uid="{00000000-0005-0000-0000-000017000000}"/>
    <cellStyle name="20% - Accent1 4 2" xfId="51" xr:uid="{00000000-0005-0000-0000-000018000000}"/>
    <cellStyle name="20% - Accent1 4 3" xfId="52" xr:uid="{00000000-0005-0000-0000-000019000000}"/>
    <cellStyle name="20% - Accent1 5" xfId="858" xr:uid="{00000000-0005-0000-0000-00001A000000}"/>
    <cellStyle name="20% - Accent2" xfId="23" builtinId="34" customBuiltin="1"/>
    <cellStyle name="20% - Accent2 2" xfId="53" xr:uid="{00000000-0005-0000-0000-00001C000000}"/>
    <cellStyle name="20% - Accent2 2 2" xfId="54" xr:uid="{00000000-0005-0000-0000-00001D000000}"/>
    <cellStyle name="20% - Accent2 2 2 2" xfId="891" xr:uid="{00000000-0005-0000-0000-00001E000000}"/>
    <cellStyle name="20% - Accent2 2 2 3" xfId="892" xr:uid="{00000000-0005-0000-0000-00001F000000}"/>
    <cellStyle name="20% - Accent2 2 2 4" xfId="890" xr:uid="{00000000-0005-0000-0000-000020000000}"/>
    <cellStyle name="20% - Accent2 2 3" xfId="55" xr:uid="{00000000-0005-0000-0000-000021000000}"/>
    <cellStyle name="20% - Accent2 2 3 2" xfId="894" xr:uid="{00000000-0005-0000-0000-000022000000}"/>
    <cellStyle name="20% - Accent2 2 3 3" xfId="895" xr:uid="{00000000-0005-0000-0000-000023000000}"/>
    <cellStyle name="20% - Accent2 2 3 4" xfId="893" xr:uid="{00000000-0005-0000-0000-000024000000}"/>
    <cellStyle name="20% - Accent2 2 4" xfId="896" xr:uid="{00000000-0005-0000-0000-000025000000}"/>
    <cellStyle name="20% - Accent2 2 5" xfId="897" xr:uid="{00000000-0005-0000-0000-000026000000}"/>
    <cellStyle name="20% - Accent2 2 6" xfId="889" xr:uid="{00000000-0005-0000-0000-000027000000}"/>
    <cellStyle name="20% - Accent2 3" xfId="56" xr:uid="{00000000-0005-0000-0000-000028000000}"/>
    <cellStyle name="20% - Accent2 3 2" xfId="57" xr:uid="{00000000-0005-0000-0000-000029000000}"/>
    <cellStyle name="20% - Accent2 3 2 2" xfId="900" xr:uid="{00000000-0005-0000-0000-00002A000000}"/>
    <cellStyle name="20% - Accent2 3 2 3" xfId="901" xr:uid="{00000000-0005-0000-0000-00002B000000}"/>
    <cellStyle name="20% - Accent2 3 2 4" xfId="899" xr:uid="{00000000-0005-0000-0000-00002C000000}"/>
    <cellStyle name="20% - Accent2 3 3" xfId="58" xr:uid="{00000000-0005-0000-0000-00002D000000}"/>
    <cellStyle name="20% - Accent2 3 3 2" xfId="903" xr:uid="{00000000-0005-0000-0000-00002E000000}"/>
    <cellStyle name="20% - Accent2 3 3 3" xfId="902" xr:uid="{00000000-0005-0000-0000-00002F000000}"/>
    <cellStyle name="20% - Accent2 3 4" xfId="904" xr:uid="{00000000-0005-0000-0000-000030000000}"/>
    <cellStyle name="20% - Accent2 3 5" xfId="898" xr:uid="{00000000-0005-0000-0000-000031000000}"/>
    <cellStyle name="20% - Accent2 4" xfId="59" xr:uid="{00000000-0005-0000-0000-000032000000}"/>
    <cellStyle name="20% - Accent2 4 2" xfId="60" xr:uid="{00000000-0005-0000-0000-000033000000}"/>
    <cellStyle name="20% - Accent2 4 3" xfId="61" xr:uid="{00000000-0005-0000-0000-000034000000}"/>
    <cellStyle name="20% - Accent2 5" xfId="857" xr:uid="{00000000-0005-0000-0000-000035000000}"/>
    <cellStyle name="20% - Accent3" xfId="27" builtinId="38" customBuiltin="1"/>
    <cellStyle name="20% - Accent3 2" xfId="62" xr:uid="{00000000-0005-0000-0000-000037000000}"/>
    <cellStyle name="20% - Accent3 2 2" xfId="63" xr:uid="{00000000-0005-0000-0000-000038000000}"/>
    <cellStyle name="20% - Accent3 2 2 2" xfId="907" xr:uid="{00000000-0005-0000-0000-000039000000}"/>
    <cellStyle name="20% - Accent3 2 2 3" xfId="908" xr:uid="{00000000-0005-0000-0000-00003A000000}"/>
    <cellStyle name="20% - Accent3 2 2 4" xfId="906" xr:uid="{00000000-0005-0000-0000-00003B000000}"/>
    <cellStyle name="20% - Accent3 2 3" xfId="64" xr:uid="{00000000-0005-0000-0000-00003C000000}"/>
    <cellStyle name="20% - Accent3 2 3 2" xfId="910" xr:uid="{00000000-0005-0000-0000-00003D000000}"/>
    <cellStyle name="20% - Accent3 2 3 3" xfId="911" xr:uid="{00000000-0005-0000-0000-00003E000000}"/>
    <cellStyle name="20% - Accent3 2 3 4" xfId="909" xr:uid="{00000000-0005-0000-0000-00003F000000}"/>
    <cellStyle name="20% - Accent3 2 4" xfId="912" xr:uid="{00000000-0005-0000-0000-000040000000}"/>
    <cellStyle name="20% - Accent3 2 5" xfId="913" xr:uid="{00000000-0005-0000-0000-000041000000}"/>
    <cellStyle name="20% - Accent3 2 6" xfId="905" xr:uid="{00000000-0005-0000-0000-000042000000}"/>
    <cellStyle name="20% - Accent3 3" xfId="65" xr:uid="{00000000-0005-0000-0000-000043000000}"/>
    <cellStyle name="20% - Accent3 3 2" xfId="66" xr:uid="{00000000-0005-0000-0000-000044000000}"/>
    <cellStyle name="20% - Accent3 3 2 2" xfId="916" xr:uid="{00000000-0005-0000-0000-000045000000}"/>
    <cellStyle name="20% - Accent3 3 2 3" xfId="917" xr:uid="{00000000-0005-0000-0000-000046000000}"/>
    <cellStyle name="20% - Accent3 3 2 4" xfId="915" xr:uid="{00000000-0005-0000-0000-000047000000}"/>
    <cellStyle name="20% - Accent3 3 3" xfId="67" xr:uid="{00000000-0005-0000-0000-000048000000}"/>
    <cellStyle name="20% - Accent3 3 3 2" xfId="919" xr:uid="{00000000-0005-0000-0000-000049000000}"/>
    <cellStyle name="20% - Accent3 3 3 3" xfId="918" xr:uid="{00000000-0005-0000-0000-00004A000000}"/>
    <cellStyle name="20% - Accent3 3 4" xfId="920" xr:uid="{00000000-0005-0000-0000-00004B000000}"/>
    <cellStyle name="20% - Accent3 3 5" xfId="914" xr:uid="{00000000-0005-0000-0000-00004C000000}"/>
    <cellStyle name="20% - Accent3 4" xfId="68" xr:uid="{00000000-0005-0000-0000-00004D000000}"/>
    <cellStyle name="20% - Accent3 4 2" xfId="69" xr:uid="{00000000-0005-0000-0000-00004E000000}"/>
    <cellStyle name="20% - Accent3 4 3" xfId="70" xr:uid="{00000000-0005-0000-0000-00004F000000}"/>
    <cellStyle name="20% - Accent3 5" xfId="856" xr:uid="{00000000-0005-0000-0000-000050000000}"/>
    <cellStyle name="20% - Accent4" xfId="31" builtinId="42" customBuiltin="1"/>
    <cellStyle name="20% - Accent4 2" xfId="71" xr:uid="{00000000-0005-0000-0000-000052000000}"/>
    <cellStyle name="20% - Accent4 2 2" xfId="72" xr:uid="{00000000-0005-0000-0000-000053000000}"/>
    <cellStyle name="20% - Accent4 2 2 2" xfId="923" xr:uid="{00000000-0005-0000-0000-000054000000}"/>
    <cellStyle name="20% - Accent4 2 2 3" xfId="924" xr:uid="{00000000-0005-0000-0000-000055000000}"/>
    <cellStyle name="20% - Accent4 2 2 4" xfId="922" xr:uid="{00000000-0005-0000-0000-000056000000}"/>
    <cellStyle name="20% - Accent4 2 3" xfId="73" xr:uid="{00000000-0005-0000-0000-000057000000}"/>
    <cellStyle name="20% - Accent4 2 3 2" xfId="926" xr:uid="{00000000-0005-0000-0000-000058000000}"/>
    <cellStyle name="20% - Accent4 2 3 3" xfId="927" xr:uid="{00000000-0005-0000-0000-000059000000}"/>
    <cellStyle name="20% - Accent4 2 3 4" xfId="925" xr:uid="{00000000-0005-0000-0000-00005A000000}"/>
    <cellStyle name="20% - Accent4 2 4" xfId="928" xr:uid="{00000000-0005-0000-0000-00005B000000}"/>
    <cellStyle name="20% - Accent4 2 5" xfId="929" xr:uid="{00000000-0005-0000-0000-00005C000000}"/>
    <cellStyle name="20% - Accent4 2 6" xfId="921" xr:uid="{00000000-0005-0000-0000-00005D000000}"/>
    <cellStyle name="20% - Accent4 3" xfId="74" xr:uid="{00000000-0005-0000-0000-00005E000000}"/>
    <cellStyle name="20% - Accent4 3 2" xfId="75" xr:uid="{00000000-0005-0000-0000-00005F000000}"/>
    <cellStyle name="20% - Accent4 3 2 2" xfId="932" xr:uid="{00000000-0005-0000-0000-000060000000}"/>
    <cellStyle name="20% - Accent4 3 2 3" xfId="933" xr:uid="{00000000-0005-0000-0000-000061000000}"/>
    <cellStyle name="20% - Accent4 3 2 4" xfId="931" xr:uid="{00000000-0005-0000-0000-000062000000}"/>
    <cellStyle name="20% - Accent4 3 3" xfId="76" xr:uid="{00000000-0005-0000-0000-000063000000}"/>
    <cellStyle name="20% - Accent4 3 3 2" xfId="935" xr:uid="{00000000-0005-0000-0000-000064000000}"/>
    <cellStyle name="20% - Accent4 3 3 3" xfId="934" xr:uid="{00000000-0005-0000-0000-000065000000}"/>
    <cellStyle name="20% - Accent4 3 4" xfId="936" xr:uid="{00000000-0005-0000-0000-000066000000}"/>
    <cellStyle name="20% - Accent4 3 5" xfId="930" xr:uid="{00000000-0005-0000-0000-000067000000}"/>
    <cellStyle name="20% - Accent4 4" xfId="77" xr:uid="{00000000-0005-0000-0000-000068000000}"/>
    <cellStyle name="20% - Accent4 4 2" xfId="78" xr:uid="{00000000-0005-0000-0000-000069000000}"/>
    <cellStyle name="20% - Accent4 4 3" xfId="79" xr:uid="{00000000-0005-0000-0000-00006A000000}"/>
    <cellStyle name="20% - Accent4 5" xfId="855" xr:uid="{00000000-0005-0000-0000-00006B000000}"/>
    <cellStyle name="20% - Accent5" xfId="35" builtinId="46" customBuiltin="1"/>
    <cellStyle name="20% - Accent5 2" xfId="80" xr:uid="{00000000-0005-0000-0000-00006D000000}"/>
    <cellStyle name="20% - Accent5 2 2" xfId="81" xr:uid="{00000000-0005-0000-0000-00006E000000}"/>
    <cellStyle name="20% - Accent5 2 2 2" xfId="939" xr:uid="{00000000-0005-0000-0000-00006F000000}"/>
    <cellStyle name="20% - Accent5 2 2 3" xfId="940" xr:uid="{00000000-0005-0000-0000-000070000000}"/>
    <cellStyle name="20% - Accent5 2 2 4" xfId="938" xr:uid="{00000000-0005-0000-0000-000071000000}"/>
    <cellStyle name="20% - Accent5 2 3" xfId="82" xr:uid="{00000000-0005-0000-0000-000072000000}"/>
    <cellStyle name="20% - Accent5 2 3 2" xfId="942" xr:uid="{00000000-0005-0000-0000-000073000000}"/>
    <cellStyle name="20% - Accent5 2 3 3" xfId="943" xr:uid="{00000000-0005-0000-0000-000074000000}"/>
    <cellStyle name="20% - Accent5 2 3 4" xfId="941" xr:uid="{00000000-0005-0000-0000-000075000000}"/>
    <cellStyle name="20% - Accent5 2 4" xfId="944" xr:uid="{00000000-0005-0000-0000-000076000000}"/>
    <cellStyle name="20% - Accent5 2 5" xfId="945" xr:uid="{00000000-0005-0000-0000-000077000000}"/>
    <cellStyle name="20% - Accent5 2 6" xfId="937" xr:uid="{00000000-0005-0000-0000-000078000000}"/>
    <cellStyle name="20% - Accent5 3" xfId="83" xr:uid="{00000000-0005-0000-0000-000079000000}"/>
    <cellStyle name="20% - Accent5 3 2" xfId="84" xr:uid="{00000000-0005-0000-0000-00007A000000}"/>
    <cellStyle name="20% - Accent5 3 2 2" xfId="948" xr:uid="{00000000-0005-0000-0000-00007B000000}"/>
    <cellStyle name="20% - Accent5 3 2 3" xfId="949" xr:uid="{00000000-0005-0000-0000-00007C000000}"/>
    <cellStyle name="20% - Accent5 3 2 4" xfId="947" xr:uid="{00000000-0005-0000-0000-00007D000000}"/>
    <cellStyle name="20% - Accent5 3 3" xfId="85" xr:uid="{00000000-0005-0000-0000-00007E000000}"/>
    <cellStyle name="20% - Accent5 3 3 2" xfId="951" xr:uid="{00000000-0005-0000-0000-00007F000000}"/>
    <cellStyle name="20% - Accent5 3 3 3" xfId="950" xr:uid="{00000000-0005-0000-0000-000080000000}"/>
    <cellStyle name="20% - Accent5 3 4" xfId="952" xr:uid="{00000000-0005-0000-0000-000081000000}"/>
    <cellStyle name="20% - Accent5 3 5" xfId="946" xr:uid="{00000000-0005-0000-0000-000082000000}"/>
    <cellStyle name="20% - Accent5 4" xfId="86" xr:uid="{00000000-0005-0000-0000-000083000000}"/>
    <cellStyle name="20% - Accent5 4 2" xfId="87" xr:uid="{00000000-0005-0000-0000-000084000000}"/>
    <cellStyle name="20% - Accent5 4 3" xfId="88" xr:uid="{00000000-0005-0000-0000-000085000000}"/>
    <cellStyle name="20% - Accent6" xfId="39" builtinId="50" customBuiltin="1"/>
    <cellStyle name="20% - Accent6 2" xfId="89" xr:uid="{00000000-0005-0000-0000-000087000000}"/>
    <cellStyle name="20% - Accent6 2 2" xfId="90" xr:uid="{00000000-0005-0000-0000-000088000000}"/>
    <cellStyle name="20% - Accent6 2 2 2" xfId="955" xr:uid="{00000000-0005-0000-0000-000089000000}"/>
    <cellStyle name="20% - Accent6 2 2 3" xfId="956" xr:uid="{00000000-0005-0000-0000-00008A000000}"/>
    <cellStyle name="20% - Accent6 2 2 4" xfId="954" xr:uid="{00000000-0005-0000-0000-00008B000000}"/>
    <cellStyle name="20% - Accent6 2 3" xfId="91" xr:uid="{00000000-0005-0000-0000-00008C000000}"/>
    <cellStyle name="20% - Accent6 2 3 2" xfId="958" xr:uid="{00000000-0005-0000-0000-00008D000000}"/>
    <cellStyle name="20% - Accent6 2 3 3" xfId="959" xr:uid="{00000000-0005-0000-0000-00008E000000}"/>
    <cellStyle name="20% - Accent6 2 3 4" xfId="957" xr:uid="{00000000-0005-0000-0000-00008F000000}"/>
    <cellStyle name="20% - Accent6 2 4" xfId="960" xr:uid="{00000000-0005-0000-0000-000090000000}"/>
    <cellStyle name="20% - Accent6 2 5" xfId="961" xr:uid="{00000000-0005-0000-0000-000091000000}"/>
    <cellStyle name="20% - Accent6 2 6" xfId="953" xr:uid="{00000000-0005-0000-0000-000092000000}"/>
    <cellStyle name="20% - Accent6 3" xfId="92" xr:uid="{00000000-0005-0000-0000-000093000000}"/>
    <cellStyle name="20% - Accent6 3 2" xfId="93" xr:uid="{00000000-0005-0000-0000-000094000000}"/>
    <cellStyle name="20% - Accent6 3 2 2" xfId="964" xr:uid="{00000000-0005-0000-0000-000095000000}"/>
    <cellStyle name="20% - Accent6 3 2 3" xfId="965" xr:uid="{00000000-0005-0000-0000-000096000000}"/>
    <cellStyle name="20% - Accent6 3 2 4" xfId="963" xr:uid="{00000000-0005-0000-0000-000097000000}"/>
    <cellStyle name="20% - Accent6 3 3" xfId="94" xr:uid="{00000000-0005-0000-0000-000098000000}"/>
    <cellStyle name="20% - Accent6 3 3 2" xfId="967" xr:uid="{00000000-0005-0000-0000-000099000000}"/>
    <cellStyle name="20% - Accent6 3 3 3" xfId="966" xr:uid="{00000000-0005-0000-0000-00009A000000}"/>
    <cellStyle name="20% - Accent6 3 4" xfId="968" xr:uid="{00000000-0005-0000-0000-00009B000000}"/>
    <cellStyle name="20% - Accent6 3 5" xfId="962" xr:uid="{00000000-0005-0000-0000-00009C000000}"/>
    <cellStyle name="20% - Accent6 4" xfId="95" xr:uid="{00000000-0005-0000-0000-00009D000000}"/>
    <cellStyle name="20% - Accent6 4 2" xfId="96" xr:uid="{00000000-0005-0000-0000-00009E000000}"/>
    <cellStyle name="20% - Accent6 4 3" xfId="97" xr:uid="{00000000-0005-0000-0000-00009F000000}"/>
    <cellStyle name="40% - Accent1" xfId="20" builtinId="31" customBuiltin="1"/>
    <cellStyle name="40% - Accent1 2" xfId="98" xr:uid="{00000000-0005-0000-0000-0000A1000000}"/>
    <cellStyle name="40% - Accent1 2 2" xfId="99" xr:uid="{00000000-0005-0000-0000-0000A2000000}"/>
    <cellStyle name="40% - Accent1 2 2 2" xfId="971" xr:uid="{00000000-0005-0000-0000-0000A3000000}"/>
    <cellStyle name="40% - Accent1 2 2 3" xfId="972" xr:uid="{00000000-0005-0000-0000-0000A4000000}"/>
    <cellStyle name="40% - Accent1 2 2 4" xfId="970" xr:uid="{00000000-0005-0000-0000-0000A5000000}"/>
    <cellStyle name="40% - Accent1 2 3" xfId="100" xr:uid="{00000000-0005-0000-0000-0000A6000000}"/>
    <cellStyle name="40% - Accent1 2 3 2" xfId="974" xr:uid="{00000000-0005-0000-0000-0000A7000000}"/>
    <cellStyle name="40% - Accent1 2 3 3" xfId="975" xr:uid="{00000000-0005-0000-0000-0000A8000000}"/>
    <cellStyle name="40% - Accent1 2 3 4" xfId="973" xr:uid="{00000000-0005-0000-0000-0000A9000000}"/>
    <cellStyle name="40% - Accent1 2 4" xfId="976" xr:uid="{00000000-0005-0000-0000-0000AA000000}"/>
    <cellStyle name="40% - Accent1 2 5" xfId="977" xr:uid="{00000000-0005-0000-0000-0000AB000000}"/>
    <cellStyle name="40% - Accent1 2 6" xfId="969" xr:uid="{00000000-0005-0000-0000-0000AC000000}"/>
    <cellStyle name="40% - Accent1 3" xfId="101" xr:uid="{00000000-0005-0000-0000-0000AD000000}"/>
    <cellStyle name="40% - Accent1 3 2" xfId="102" xr:uid="{00000000-0005-0000-0000-0000AE000000}"/>
    <cellStyle name="40% - Accent1 3 2 2" xfId="980" xr:uid="{00000000-0005-0000-0000-0000AF000000}"/>
    <cellStyle name="40% - Accent1 3 2 3" xfId="981" xr:uid="{00000000-0005-0000-0000-0000B0000000}"/>
    <cellStyle name="40% - Accent1 3 2 4" xfId="979" xr:uid="{00000000-0005-0000-0000-0000B1000000}"/>
    <cellStyle name="40% - Accent1 3 3" xfId="103" xr:uid="{00000000-0005-0000-0000-0000B2000000}"/>
    <cellStyle name="40% - Accent1 3 3 2" xfId="983" xr:uid="{00000000-0005-0000-0000-0000B3000000}"/>
    <cellStyle name="40% - Accent1 3 3 3" xfId="982" xr:uid="{00000000-0005-0000-0000-0000B4000000}"/>
    <cellStyle name="40% - Accent1 3 4" xfId="984" xr:uid="{00000000-0005-0000-0000-0000B5000000}"/>
    <cellStyle name="40% - Accent1 3 5" xfId="978" xr:uid="{00000000-0005-0000-0000-0000B6000000}"/>
    <cellStyle name="40% - Accent1 4" xfId="104" xr:uid="{00000000-0005-0000-0000-0000B7000000}"/>
    <cellStyle name="40% - Accent1 4 2" xfId="105" xr:uid="{00000000-0005-0000-0000-0000B8000000}"/>
    <cellStyle name="40% - Accent1 4 3" xfId="106" xr:uid="{00000000-0005-0000-0000-0000B9000000}"/>
    <cellStyle name="40% - Accent2" xfId="24" builtinId="35" customBuiltin="1"/>
    <cellStyle name="40% - Accent2 2" xfId="107" xr:uid="{00000000-0005-0000-0000-0000BB000000}"/>
    <cellStyle name="40% - Accent2 2 2" xfId="108" xr:uid="{00000000-0005-0000-0000-0000BC000000}"/>
    <cellStyle name="40% - Accent2 2 2 2" xfId="987" xr:uid="{00000000-0005-0000-0000-0000BD000000}"/>
    <cellStyle name="40% - Accent2 2 2 3" xfId="988" xr:uid="{00000000-0005-0000-0000-0000BE000000}"/>
    <cellStyle name="40% - Accent2 2 2 4" xfId="986" xr:uid="{00000000-0005-0000-0000-0000BF000000}"/>
    <cellStyle name="40% - Accent2 2 3" xfId="109" xr:uid="{00000000-0005-0000-0000-0000C0000000}"/>
    <cellStyle name="40% - Accent2 2 3 2" xfId="990" xr:uid="{00000000-0005-0000-0000-0000C1000000}"/>
    <cellStyle name="40% - Accent2 2 3 3" xfId="991" xr:uid="{00000000-0005-0000-0000-0000C2000000}"/>
    <cellStyle name="40% - Accent2 2 3 4" xfId="989" xr:uid="{00000000-0005-0000-0000-0000C3000000}"/>
    <cellStyle name="40% - Accent2 2 4" xfId="992" xr:uid="{00000000-0005-0000-0000-0000C4000000}"/>
    <cellStyle name="40% - Accent2 2 5" xfId="993" xr:uid="{00000000-0005-0000-0000-0000C5000000}"/>
    <cellStyle name="40% - Accent2 2 6" xfId="985" xr:uid="{00000000-0005-0000-0000-0000C6000000}"/>
    <cellStyle name="40% - Accent2 3" xfId="110" xr:uid="{00000000-0005-0000-0000-0000C7000000}"/>
    <cellStyle name="40% - Accent2 3 2" xfId="111" xr:uid="{00000000-0005-0000-0000-0000C8000000}"/>
    <cellStyle name="40% - Accent2 3 2 2" xfId="996" xr:uid="{00000000-0005-0000-0000-0000C9000000}"/>
    <cellStyle name="40% - Accent2 3 2 3" xfId="997" xr:uid="{00000000-0005-0000-0000-0000CA000000}"/>
    <cellStyle name="40% - Accent2 3 2 4" xfId="995" xr:uid="{00000000-0005-0000-0000-0000CB000000}"/>
    <cellStyle name="40% - Accent2 3 3" xfId="112" xr:uid="{00000000-0005-0000-0000-0000CC000000}"/>
    <cellStyle name="40% - Accent2 3 3 2" xfId="999" xr:uid="{00000000-0005-0000-0000-0000CD000000}"/>
    <cellStyle name="40% - Accent2 3 3 3" xfId="998" xr:uid="{00000000-0005-0000-0000-0000CE000000}"/>
    <cellStyle name="40% - Accent2 3 4" xfId="1000" xr:uid="{00000000-0005-0000-0000-0000CF000000}"/>
    <cellStyle name="40% - Accent2 3 5" xfId="994" xr:uid="{00000000-0005-0000-0000-0000D0000000}"/>
    <cellStyle name="40% - Accent2 4" xfId="113" xr:uid="{00000000-0005-0000-0000-0000D1000000}"/>
    <cellStyle name="40% - Accent2 4 2" xfId="114" xr:uid="{00000000-0005-0000-0000-0000D2000000}"/>
    <cellStyle name="40% - Accent2 4 3" xfId="115" xr:uid="{00000000-0005-0000-0000-0000D3000000}"/>
    <cellStyle name="40% - Accent3" xfId="28" builtinId="39" customBuiltin="1"/>
    <cellStyle name="40% - Accent3 2" xfId="116" xr:uid="{00000000-0005-0000-0000-0000D5000000}"/>
    <cellStyle name="40% - Accent3 2 2" xfId="117" xr:uid="{00000000-0005-0000-0000-0000D6000000}"/>
    <cellStyle name="40% - Accent3 2 2 2" xfId="1003" xr:uid="{00000000-0005-0000-0000-0000D7000000}"/>
    <cellStyle name="40% - Accent3 2 2 3" xfId="1004" xr:uid="{00000000-0005-0000-0000-0000D8000000}"/>
    <cellStyle name="40% - Accent3 2 2 4" xfId="1002" xr:uid="{00000000-0005-0000-0000-0000D9000000}"/>
    <cellStyle name="40% - Accent3 2 3" xfId="118" xr:uid="{00000000-0005-0000-0000-0000DA000000}"/>
    <cellStyle name="40% - Accent3 2 3 2" xfId="1006" xr:uid="{00000000-0005-0000-0000-0000DB000000}"/>
    <cellStyle name="40% - Accent3 2 3 3" xfId="1007" xr:uid="{00000000-0005-0000-0000-0000DC000000}"/>
    <cellStyle name="40% - Accent3 2 3 4" xfId="1005" xr:uid="{00000000-0005-0000-0000-0000DD000000}"/>
    <cellStyle name="40% - Accent3 2 4" xfId="1008" xr:uid="{00000000-0005-0000-0000-0000DE000000}"/>
    <cellStyle name="40% - Accent3 2 5" xfId="1009" xr:uid="{00000000-0005-0000-0000-0000DF000000}"/>
    <cellStyle name="40% - Accent3 2 6" xfId="1001" xr:uid="{00000000-0005-0000-0000-0000E0000000}"/>
    <cellStyle name="40% - Accent3 3" xfId="119" xr:uid="{00000000-0005-0000-0000-0000E1000000}"/>
    <cellStyle name="40% - Accent3 3 2" xfId="120" xr:uid="{00000000-0005-0000-0000-0000E2000000}"/>
    <cellStyle name="40% - Accent3 3 2 2" xfId="1012" xr:uid="{00000000-0005-0000-0000-0000E3000000}"/>
    <cellStyle name="40% - Accent3 3 2 3" xfId="1013" xr:uid="{00000000-0005-0000-0000-0000E4000000}"/>
    <cellStyle name="40% - Accent3 3 2 4" xfId="1011" xr:uid="{00000000-0005-0000-0000-0000E5000000}"/>
    <cellStyle name="40% - Accent3 3 3" xfId="121" xr:uid="{00000000-0005-0000-0000-0000E6000000}"/>
    <cellStyle name="40% - Accent3 3 3 2" xfId="1015" xr:uid="{00000000-0005-0000-0000-0000E7000000}"/>
    <cellStyle name="40% - Accent3 3 3 3" xfId="1014" xr:uid="{00000000-0005-0000-0000-0000E8000000}"/>
    <cellStyle name="40% - Accent3 3 4" xfId="1016" xr:uid="{00000000-0005-0000-0000-0000E9000000}"/>
    <cellStyle name="40% - Accent3 3 5" xfId="1010" xr:uid="{00000000-0005-0000-0000-0000EA000000}"/>
    <cellStyle name="40% - Accent3 4" xfId="122" xr:uid="{00000000-0005-0000-0000-0000EB000000}"/>
    <cellStyle name="40% - Accent3 4 2" xfId="123" xr:uid="{00000000-0005-0000-0000-0000EC000000}"/>
    <cellStyle name="40% - Accent3 4 3" xfId="124" xr:uid="{00000000-0005-0000-0000-0000ED000000}"/>
    <cellStyle name="40% - Accent3 5" xfId="854" xr:uid="{00000000-0005-0000-0000-0000EE000000}"/>
    <cellStyle name="40% - Accent4" xfId="32" builtinId="43" customBuiltin="1"/>
    <cellStyle name="40% - Accent4 2" xfId="125" xr:uid="{00000000-0005-0000-0000-0000F0000000}"/>
    <cellStyle name="40% - Accent4 2 2" xfId="126" xr:uid="{00000000-0005-0000-0000-0000F1000000}"/>
    <cellStyle name="40% - Accent4 2 2 2" xfId="1019" xr:uid="{00000000-0005-0000-0000-0000F2000000}"/>
    <cellStyle name="40% - Accent4 2 2 3" xfId="1020" xr:uid="{00000000-0005-0000-0000-0000F3000000}"/>
    <cellStyle name="40% - Accent4 2 2 4" xfId="1018" xr:uid="{00000000-0005-0000-0000-0000F4000000}"/>
    <cellStyle name="40% - Accent4 2 3" xfId="127" xr:uid="{00000000-0005-0000-0000-0000F5000000}"/>
    <cellStyle name="40% - Accent4 2 3 2" xfId="1022" xr:uid="{00000000-0005-0000-0000-0000F6000000}"/>
    <cellStyle name="40% - Accent4 2 3 3" xfId="1023" xr:uid="{00000000-0005-0000-0000-0000F7000000}"/>
    <cellStyle name="40% - Accent4 2 3 4" xfId="1021" xr:uid="{00000000-0005-0000-0000-0000F8000000}"/>
    <cellStyle name="40% - Accent4 2 4" xfId="1024" xr:uid="{00000000-0005-0000-0000-0000F9000000}"/>
    <cellStyle name="40% - Accent4 2 5" xfId="1025" xr:uid="{00000000-0005-0000-0000-0000FA000000}"/>
    <cellStyle name="40% - Accent4 2 6" xfId="1017" xr:uid="{00000000-0005-0000-0000-0000FB000000}"/>
    <cellStyle name="40% - Accent4 3" xfId="128" xr:uid="{00000000-0005-0000-0000-0000FC000000}"/>
    <cellStyle name="40% - Accent4 3 2" xfId="129" xr:uid="{00000000-0005-0000-0000-0000FD000000}"/>
    <cellStyle name="40% - Accent4 3 2 2" xfId="1028" xr:uid="{00000000-0005-0000-0000-0000FE000000}"/>
    <cellStyle name="40% - Accent4 3 2 3" xfId="1029" xr:uid="{00000000-0005-0000-0000-0000FF000000}"/>
    <cellStyle name="40% - Accent4 3 2 4" xfId="1027" xr:uid="{00000000-0005-0000-0000-000000010000}"/>
    <cellStyle name="40% - Accent4 3 3" xfId="130" xr:uid="{00000000-0005-0000-0000-000001010000}"/>
    <cellStyle name="40% - Accent4 3 3 2" xfId="1031" xr:uid="{00000000-0005-0000-0000-000002010000}"/>
    <cellStyle name="40% - Accent4 3 3 3" xfId="1030" xr:uid="{00000000-0005-0000-0000-000003010000}"/>
    <cellStyle name="40% - Accent4 3 4" xfId="1032" xr:uid="{00000000-0005-0000-0000-000004010000}"/>
    <cellStyle name="40% - Accent4 3 5" xfId="1026" xr:uid="{00000000-0005-0000-0000-000005010000}"/>
    <cellStyle name="40% - Accent4 4" xfId="131" xr:uid="{00000000-0005-0000-0000-000006010000}"/>
    <cellStyle name="40% - Accent4 4 2" xfId="132" xr:uid="{00000000-0005-0000-0000-000007010000}"/>
    <cellStyle name="40% - Accent4 4 3" xfId="133" xr:uid="{00000000-0005-0000-0000-000008010000}"/>
    <cellStyle name="40% - Accent5" xfId="36" builtinId="47" customBuiltin="1"/>
    <cellStyle name="40% - Accent5 2" xfId="134" xr:uid="{00000000-0005-0000-0000-00000A010000}"/>
    <cellStyle name="40% - Accent5 2 2" xfId="135" xr:uid="{00000000-0005-0000-0000-00000B010000}"/>
    <cellStyle name="40% - Accent5 2 2 2" xfId="1035" xr:uid="{00000000-0005-0000-0000-00000C010000}"/>
    <cellStyle name="40% - Accent5 2 2 3" xfId="1036" xr:uid="{00000000-0005-0000-0000-00000D010000}"/>
    <cellStyle name="40% - Accent5 2 2 4" xfId="1034" xr:uid="{00000000-0005-0000-0000-00000E010000}"/>
    <cellStyle name="40% - Accent5 2 3" xfId="136" xr:uid="{00000000-0005-0000-0000-00000F010000}"/>
    <cellStyle name="40% - Accent5 2 3 2" xfId="1038" xr:uid="{00000000-0005-0000-0000-000010010000}"/>
    <cellStyle name="40% - Accent5 2 3 3" xfId="1039" xr:uid="{00000000-0005-0000-0000-000011010000}"/>
    <cellStyle name="40% - Accent5 2 3 4" xfId="1037" xr:uid="{00000000-0005-0000-0000-000012010000}"/>
    <cellStyle name="40% - Accent5 2 4" xfId="1040" xr:uid="{00000000-0005-0000-0000-000013010000}"/>
    <cellStyle name="40% - Accent5 2 5" xfId="1041" xr:uid="{00000000-0005-0000-0000-000014010000}"/>
    <cellStyle name="40% - Accent5 2 6" xfId="1033" xr:uid="{00000000-0005-0000-0000-000015010000}"/>
    <cellStyle name="40% - Accent5 3" xfId="137" xr:uid="{00000000-0005-0000-0000-000016010000}"/>
    <cellStyle name="40% - Accent5 3 2" xfId="138" xr:uid="{00000000-0005-0000-0000-000017010000}"/>
    <cellStyle name="40% - Accent5 3 2 2" xfId="1044" xr:uid="{00000000-0005-0000-0000-000018010000}"/>
    <cellStyle name="40% - Accent5 3 2 3" xfId="1045" xr:uid="{00000000-0005-0000-0000-000019010000}"/>
    <cellStyle name="40% - Accent5 3 2 4" xfId="1043" xr:uid="{00000000-0005-0000-0000-00001A010000}"/>
    <cellStyle name="40% - Accent5 3 3" xfId="139" xr:uid="{00000000-0005-0000-0000-00001B010000}"/>
    <cellStyle name="40% - Accent5 3 3 2" xfId="1047" xr:uid="{00000000-0005-0000-0000-00001C010000}"/>
    <cellStyle name="40% - Accent5 3 3 3" xfId="1046" xr:uid="{00000000-0005-0000-0000-00001D010000}"/>
    <cellStyle name="40% - Accent5 3 4" xfId="1048" xr:uid="{00000000-0005-0000-0000-00001E010000}"/>
    <cellStyle name="40% - Accent5 3 5" xfId="1042" xr:uid="{00000000-0005-0000-0000-00001F010000}"/>
    <cellStyle name="40% - Accent5 4" xfId="140" xr:uid="{00000000-0005-0000-0000-000020010000}"/>
    <cellStyle name="40% - Accent5 4 2" xfId="141" xr:uid="{00000000-0005-0000-0000-000021010000}"/>
    <cellStyle name="40% - Accent5 4 3" xfId="142" xr:uid="{00000000-0005-0000-0000-000022010000}"/>
    <cellStyle name="40% - Accent6" xfId="40" builtinId="51" customBuiltin="1"/>
    <cellStyle name="40% - Accent6 2" xfId="143" xr:uid="{00000000-0005-0000-0000-000024010000}"/>
    <cellStyle name="40% - Accent6 2 2" xfId="144" xr:uid="{00000000-0005-0000-0000-000025010000}"/>
    <cellStyle name="40% - Accent6 2 2 2" xfId="1051" xr:uid="{00000000-0005-0000-0000-000026010000}"/>
    <cellStyle name="40% - Accent6 2 2 3" xfId="1052" xr:uid="{00000000-0005-0000-0000-000027010000}"/>
    <cellStyle name="40% - Accent6 2 2 4" xfId="1050" xr:uid="{00000000-0005-0000-0000-000028010000}"/>
    <cellStyle name="40% - Accent6 2 3" xfId="145" xr:uid="{00000000-0005-0000-0000-000029010000}"/>
    <cellStyle name="40% - Accent6 2 3 2" xfId="1054" xr:uid="{00000000-0005-0000-0000-00002A010000}"/>
    <cellStyle name="40% - Accent6 2 3 3" xfId="1055" xr:uid="{00000000-0005-0000-0000-00002B010000}"/>
    <cellStyle name="40% - Accent6 2 3 4" xfId="1053" xr:uid="{00000000-0005-0000-0000-00002C010000}"/>
    <cellStyle name="40% - Accent6 2 4" xfId="1056" xr:uid="{00000000-0005-0000-0000-00002D010000}"/>
    <cellStyle name="40% - Accent6 2 5" xfId="1057" xr:uid="{00000000-0005-0000-0000-00002E010000}"/>
    <cellStyle name="40% - Accent6 2 6" xfId="1049" xr:uid="{00000000-0005-0000-0000-00002F010000}"/>
    <cellStyle name="40% - Accent6 3" xfId="146" xr:uid="{00000000-0005-0000-0000-000030010000}"/>
    <cellStyle name="40% - Accent6 3 2" xfId="147" xr:uid="{00000000-0005-0000-0000-000031010000}"/>
    <cellStyle name="40% - Accent6 3 2 2" xfId="1060" xr:uid="{00000000-0005-0000-0000-000032010000}"/>
    <cellStyle name="40% - Accent6 3 2 3" xfId="1061" xr:uid="{00000000-0005-0000-0000-000033010000}"/>
    <cellStyle name="40% - Accent6 3 2 4" xfId="1059" xr:uid="{00000000-0005-0000-0000-000034010000}"/>
    <cellStyle name="40% - Accent6 3 3" xfId="148" xr:uid="{00000000-0005-0000-0000-000035010000}"/>
    <cellStyle name="40% - Accent6 3 3 2" xfId="1063" xr:uid="{00000000-0005-0000-0000-000036010000}"/>
    <cellStyle name="40% - Accent6 3 3 3" xfId="1062" xr:uid="{00000000-0005-0000-0000-000037010000}"/>
    <cellStyle name="40% - Accent6 3 4" xfId="1064" xr:uid="{00000000-0005-0000-0000-000038010000}"/>
    <cellStyle name="40% - Accent6 3 5" xfId="1058" xr:uid="{00000000-0005-0000-0000-000039010000}"/>
    <cellStyle name="40% - Accent6 4" xfId="149" xr:uid="{00000000-0005-0000-0000-00003A010000}"/>
    <cellStyle name="40% - Accent6 4 2" xfId="150" xr:uid="{00000000-0005-0000-0000-00003B010000}"/>
    <cellStyle name="40% - Accent6 4 3" xfId="151" xr:uid="{00000000-0005-0000-0000-00003C010000}"/>
    <cellStyle name="60% - Accent1" xfId="21" builtinId="32" customBuiltin="1"/>
    <cellStyle name="60% - Accent1 2" xfId="152" xr:uid="{00000000-0005-0000-0000-00003E010000}"/>
    <cellStyle name="60% - Accent1 2 2" xfId="1066" xr:uid="{00000000-0005-0000-0000-00003F010000}"/>
    <cellStyle name="60% - Accent1 2 3" xfId="1067" xr:uid="{00000000-0005-0000-0000-000040010000}"/>
    <cellStyle name="60% - Accent1 2 4" xfId="1068" xr:uid="{00000000-0005-0000-0000-000041010000}"/>
    <cellStyle name="60% - Accent1 2 5" xfId="1065" xr:uid="{00000000-0005-0000-0000-000042010000}"/>
    <cellStyle name="60% - Accent1 3" xfId="153" xr:uid="{00000000-0005-0000-0000-000043010000}"/>
    <cellStyle name="60% - Accent1 3 2" xfId="1070" xr:uid="{00000000-0005-0000-0000-000044010000}"/>
    <cellStyle name="60% - Accent1 3 3" xfId="1071" xr:uid="{00000000-0005-0000-0000-000045010000}"/>
    <cellStyle name="60% - Accent1 3 4" xfId="1069" xr:uid="{00000000-0005-0000-0000-000046010000}"/>
    <cellStyle name="60% - Accent1 4" xfId="154" xr:uid="{00000000-0005-0000-0000-000047010000}"/>
    <cellStyle name="60% - Accent2" xfId="25" builtinId="36" customBuiltin="1"/>
    <cellStyle name="60% - Accent2 2" xfId="155" xr:uid="{00000000-0005-0000-0000-000049010000}"/>
    <cellStyle name="60% - Accent2 2 2" xfId="1073" xr:uid="{00000000-0005-0000-0000-00004A010000}"/>
    <cellStyle name="60% - Accent2 2 3" xfId="1074" xr:uid="{00000000-0005-0000-0000-00004B010000}"/>
    <cellStyle name="60% - Accent2 2 4" xfId="1075" xr:uid="{00000000-0005-0000-0000-00004C010000}"/>
    <cellStyle name="60% - Accent2 2 5" xfId="1072" xr:uid="{00000000-0005-0000-0000-00004D010000}"/>
    <cellStyle name="60% - Accent2 3" xfId="156" xr:uid="{00000000-0005-0000-0000-00004E010000}"/>
    <cellStyle name="60% - Accent2 3 2" xfId="1077" xr:uid="{00000000-0005-0000-0000-00004F010000}"/>
    <cellStyle name="60% - Accent2 3 3" xfId="1078" xr:uid="{00000000-0005-0000-0000-000050010000}"/>
    <cellStyle name="60% - Accent2 3 4" xfId="1076" xr:uid="{00000000-0005-0000-0000-000051010000}"/>
    <cellStyle name="60% - Accent2 4" xfId="157" xr:uid="{00000000-0005-0000-0000-000052010000}"/>
    <cellStyle name="60% - Accent3" xfId="29" builtinId="40" customBuiltin="1"/>
    <cellStyle name="60% - Accent3 2" xfId="158" xr:uid="{00000000-0005-0000-0000-000054010000}"/>
    <cellStyle name="60% - Accent3 2 2" xfId="1080" xr:uid="{00000000-0005-0000-0000-000055010000}"/>
    <cellStyle name="60% - Accent3 2 3" xfId="1081" xr:uid="{00000000-0005-0000-0000-000056010000}"/>
    <cellStyle name="60% - Accent3 2 4" xfId="1082" xr:uid="{00000000-0005-0000-0000-000057010000}"/>
    <cellStyle name="60% - Accent3 2 5" xfId="1079" xr:uid="{00000000-0005-0000-0000-000058010000}"/>
    <cellStyle name="60% - Accent3 3" xfId="159" xr:uid="{00000000-0005-0000-0000-000059010000}"/>
    <cellStyle name="60% - Accent3 3 2" xfId="1084" xr:uid="{00000000-0005-0000-0000-00005A010000}"/>
    <cellStyle name="60% - Accent3 3 3" xfId="1085" xr:uid="{00000000-0005-0000-0000-00005B010000}"/>
    <cellStyle name="60% - Accent3 3 4" xfId="1083" xr:uid="{00000000-0005-0000-0000-00005C010000}"/>
    <cellStyle name="60% - Accent3 4" xfId="160" xr:uid="{00000000-0005-0000-0000-00005D010000}"/>
    <cellStyle name="60% - Accent3 5" xfId="853" xr:uid="{00000000-0005-0000-0000-00005E010000}"/>
    <cellStyle name="60% - Accent4" xfId="33" builtinId="44" customBuiltin="1"/>
    <cellStyle name="60% - Accent4 2" xfId="161" xr:uid="{00000000-0005-0000-0000-000060010000}"/>
    <cellStyle name="60% - Accent4 2 2" xfId="1087" xr:uid="{00000000-0005-0000-0000-000061010000}"/>
    <cellStyle name="60% - Accent4 2 3" xfId="1088" xr:uid="{00000000-0005-0000-0000-000062010000}"/>
    <cellStyle name="60% - Accent4 2 4" xfId="1089" xr:uid="{00000000-0005-0000-0000-000063010000}"/>
    <cellStyle name="60% - Accent4 2 5" xfId="1086" xr:uid="{00000000-0005-0000-0000-000064010000}"/>
    <cellStyle name="60% - Accent4 3" xfId="162" xr:uid="{00000000-0005-0000-0000-000065010000}"/>
    <cellStyle name="60% - Accent4 3 2" xfId="1091" xr:uid="{00000000-0005-0000-0000-000066010000}"/>
    <cellStyle name="60% - Accent4 3 3" xfId="1092" xr:uid="{00000000-0005-0000-0000-000067010000}"/>
    <cellStyle name="60% - Accent4 3 4" xfId="1090" xr:uid="{00000000-0005-0000-0000-000068010000}"/>
    <cellStyle name="60% - Accent4 4" xfId="163" xr:uid="{00000000-0005-0000-0000-000069010000}"/>
    <cellStyle name="60% - Accent4 5" xfId="852" xr:uid="{00000000-0005-0000-0000-00006A010000}"/>
    <cellStyle name="60% - Accent5" xfId="37" builtinId="48" customBuiltin="1"/>
    <cellStyle name="60% - Accent5 2" xfId="164" xr:uid="{00000000-0005-0000-0000-00006C010000}"/>
    <cellStyle name="60% - Accent5 2 2" xfId="1094" xr:uid="{00000000-0005-0000-0000-00006D010000}"/>
    <cellStyle name="60% - Accent5 2 3" xfId="1095" xr:uid="{00000000-0005-0000-0000-00006E010000}"/>
    <cellStyle name="60% - Accent5 2 4" xfId="1096" xr:uid="{00000000-0005-0000-0000-00006F010000}"/>
    <cellStyle name="60% - Accent5 2 5" xfId="1093" xr:uid="{00000000-0005-0000-0000-000070010000}"/>
    <cellStyle name="60% - Accent5 3" xfId="165" xr:uid="{00000000-0005-0000-0000-000071010000}"/>
    <cellStyle name="60% - Accent5 3 2" xfId="1098" xr:uid="{00000000-0005-0000-0000-000072010000}"/>
    <cellStyle name="60% - Accent5 3 3" xfId="1099" xr:uid="{00000000-0005-0000-0000-000073010000}"/>
    <cellStyle name="60% - Accent5 3 4" xfId="1097" xr:uid="{00000000-0005-0000-0000-000074010000}"/>
    <cellStyle name="60% - Accent5 4" xfId="166" xr:uid="{00000000-0005-0000-0000-000075010000}"/>
    <cellStyle name="60% - Accent6" xfId="41" builtinId="52" customBuiltin="1"/>
    <cellStyle name="60% - Accent6 2" xfId="167" xr:uid="{00000000-0005-0000-0000-000077010000}"/>
    <cellStyle name="60% - Accent6 2 2" xfId="1101" xr:uid="{00000000-0005-0000-0000-000078010000}"/>
    <cellStyle name="60% - Accent6 2 3" xfId="1102" xr:uid="{00000000-0005-0000-0000-000079010000}"/>
    <cellStyle name="60% - Accent6 2 4" xfId="1103" xr:uid="{00000000-0005-0000-0000-00007A010000}"/>
    <cellStyle name="60% - Accent6 2 5" xfId="1100" xr:uid="{00000000-0005-0000-0000-00007B010000}"/>
    <cellStyle name="60% - Accent6 3" xfId="168" xr:uid="{00000000-0005-0000-0000-00007C010000}"/>
    <cellStyle name="60% - Accent6 3 2" xfId="1105" xr:uid="{00000000-0005-0000-0000-00007D010000}"/>
    <cellStyle name="60% - Accent6 3 3" xfId="1106" xr:uid="{00000000-0005-0000-0000-00007E010000}"/>
    <cellStyle name="60% - Accent6 3 4" xfId="1104" xr:uid="{00000000-0005-0000-0000-00007F010000}"/>
    <cellStyle name="60% - Accent6 4" xfId="169" xr:uid="{00000000-0005-0000-0000-000080010000}"/>
    <cellStyle name="60% - Accent6 5" xfId="851" xr:uid="{00000000-0005-0000-0000-000081010000}"/>
    <cellStyle name="Accent1" xfId="18" builtinId="29" customBuiltin="1"/>
    <cellStyle name="Accent1 2" xfId="170" xr:uid="{00000000-0005-0000-0000-000083010000}"/>
    <cellStyle name="Accent1 2 2" xfId="1108" xr:uid="{00000000-0005-0000-0000-000084010000}"/>
    <cellStyle name="Accent1 2 3" xfId="1109" xr:uid="{00000000-0005-0000-0000-000085010000}"/>
    <cellStyle name="Accent1 2 4" xfId="1110" xr:uid="{00000000-0005-0000-0000-000086010000}"/>
    <cellStyle name="Accent1 2 5" xfId="1107" xr:uid="{00000000-0005-0000-0000-000087010000}"/>
    <cellStyle name="Accent1 3" xfId="171" xr:uid="{00000000-0005-0000-0000-000088010000}"/>
    <cellStyle name="Accent1 3 2" xfId="1112" xr:uid="{00000000-0005-0000-0000-000089010000}"/>
    <cellStyle name="Accent1 3 3" xfId="1113" xr:uid="{00000000-0005-0000-0000-00008A010000}"/>
    <cellStyle name="Accent1 3 4" xfId="1111" xr:uid="{00000000-0005-0000-0000-00008B010000}"/>
    <cellStyle name="Accent1 4" xfId="172" xr:uid="{00000000-0005-0000-0000-00008C010000}"/>
    <cellStyle name="Accent2" xfId="22" builtinId="33" customBuiltin="1"/>
    <cellStyle name="Accent2 2" xfId="173" xr:uid="{00000000-0005-0000-0000-00008E010000}"/>
    <cellStyle name="Accent2 2 2" xfId="1115" xr:uid="{00000000-0005-0000-0000-00008F010000}"/>
    <cellStyle name="Accent2 2 3" xfId="1116" xr:uid="{00000000-0005-0000-0000-000090010000}"/>
    <cellStyle name="Accent2 2 4" xfId="1117" xr:uid="{00000000-0005-0000-0000-000091010000}"/>
    <cellStyle name="Accent2 2 5" xfId="1114" xr:uid="{00000000-0005-0000-0000-000092010000}"/>
    <cellStyle name="Accent2 3" xfId="174" xr:uid="{00000000-0005-0000-0000-000093010000}"/>
    <cellStyle name="Accent2 3 2" xfId="1119" xr:uid="{00000000-0005-0000-0000-000094010000}"/>
    <cellStyle name="Accent2 3 3" xfId="1120" xr:uid="{00000000-0005-0000-0000-000095010000}"/>
    <cellStyle name="Accent2 3 4" xfId="1118" xr:uid="{00000000-0005-0000-0000-000096010000}"/>
    <cellStyle name="Accent2 4" xfId="175" xr:uid="{00000000-0005-0000-0000-000097010000}"/>
    <cellStyle name="Accent3" xfId="26" builtinId="37" customBuiltin="1"/>
    <cellStyle name="Accent3 2" xfId="176" xr:uid="{00000000-0005-0000-0000-000099010000}"/>
    <cellStyle name="Accent3 2 2" xfId="1122" xr:uid="{00000000-0005-0000-0000-00009A010000}"/>
    <cellStyle name="Accent3 2 3" xfId="1123" xr:uid="{00000000-0005-0000-0000-00009B010000}"/>
    <cellStyle name="Accent3 2 4" xfId="1124" xr:uid="{00000000-0005-0000-0000-00009C010000}"/>
    <cellStyle name="Accent3 2 5" xfId="1121" xr:uid="{00000000-0005-0000-0000-00009D010000}"/>
    <cellStyle name="Accent3 3" xfId="177" xr:uid="{00000000-0005-0000-0000-00009E010000}"/>
    <cellStyle name="Accent3 3 2" xfId="1126" xr:uid="{00000000-0005-0000-0000-00009F010000}"/>
    <cellStyle name="Accent3 3 3" xfId="1127" xr:uid="{00000000-0005-0000-0000-0000A0010000}"/>
    <cellStyle name="Accent3 3 4" xfId="1125" xr:uid="{00000000-0005-0000-0000-0000A1010000}"/>
    <cellStyle name="Accent3 4" xfId="178" xr:uid="{00000000-0005-0000-0000-0000A2010000}"/>
    <cellStyle name="Accent4" xfId="30" builtinId="41" customBuiltin="1"/>
    <cellStyle name="Accent4 2" xfId="179" xr:uid="{00000000-0005-0000-0000-0000A4010000}"/>
    <cellStyle name="Accent4 2 2" xfId="1129" xr:uid="{00000000-0005-0000-0000-0000A5010000}"/>
    <cellStyle name="Accent4 2 3" xfId="1130" xr:uid="{00000000-0005-0000-0000-0000A6010000}"/>
    <cellStyle name="Accent4 2 4" xfId="1131" xr:uid="{00000000-0005-0000-0000-0000A7010000}"/>
    <cellStyle name="Accent4 2 5" xfId="1128" xr:uid="{00000000-0005-0000-0000-0000A8010000}"/>
    <cellStyle name="Accent4 3" xfId="180" xr:uid="{00000000-0005-0000-0000-0000A9010000}"/>
    <cellStyle name="Accent4 3 2" xfId="1133" xr:uid="{00000000-0005-0000-0000-0000AA010000}"/>
    <cellStyle name="Accent4 3 3" xfId="1134" xr:uid="{00000000-0005-0000-0000-0000AB010000}"/>
    <cellStyle name="Accent4 3 4" xfId="1132" xr:uid="{00000000-0005-0000-0000-0000AC010000}"/>
    <cellStyle name="Accent4 4" xfId="181" xr:uid="{00000000-0005-0000-0000-0000AD010000}"/>
    <cellStyle name="Accent5" xfId="34" builtinId="45" customBuiltin="1"/>
    <cellStyle name="Accent5 2" xfId="182" xr:uid="{00000000-0005-0000-0000-0000AF010000}"/>
    <cellStyle name="Accent5 2 2" xfId="1136" xr:uid="{00000000-0005-0000-0000-0000B0010000}"/>
    <cellStyle name="Accent5 2 3" xfId="1137" xr:uid="{00000000-0005-0000-0000-0000B1010000}"/>
    <cellStyle name="Accent5 2 4" xfId="1138" xr:uid="{00000000-0005-0000-0000-0000B2010000}"/>
    <cellStyle name="Accent5 2 5" xfId="1135" xr:uid="{00000000-0005-0000-0000-0000B3010000}"/>
    <cellStyle name="Accent5 3" xfId="183" xr:uid="{00000000-0005-0000-0000-0000B4010000}"/>
    <cellStyle name="Accent5 3 2" xfId="1140" xr:uid="{00000000-0005-0000-0000-0000B5010000}"/>
    <cellStyle name="Accent5 3 3" xfId="1141" xr:uid="{00000000-0005-0000-0000-0000B6010000}"/>
    <cellStyle name="Accent5 3 4" xfId="1139" xr:uid="{00000000-0005-0000-0000-0000B7010000}"/>
    <cellStyle name="Accent5 4" xfId="184" xr:uid="{00000000-0005-0000-0000-0000B8010000}"/>
    <cellStyle name="Accent6" xfId="38" builtinId="49" customBuiltin="1"/>
    <cellStyle name="Accent6 2" xfId="185" xr:uid="{00000000-0005-0000-0000-0000BA010000}"/>
    <cellStyle name="Accent6 2 2" xfId="1143" xr:uid="{00000000-0005-0000-0000-0000BB010000}"/>
    <cellStyle name="Accent6 2 3" xfId="1144" xr:uid="{00000000-0005-0000-0000-0000BC010000}"/>
    <cellStyle name="Accent6 2 4" xfId="1145" xr:uid="{00000000-0005-0000-0000-0000BD010000}"/>
    <cellStyle name="Accent6 2 5" xfId="1142" xr:uid="{00000000-0005-0000-0000-0000BE010000}"/>
    <cellStyle name="Accent6 3" xfId="186" xr:uid="{00000000-0005-0000-0000-0000BF010000}"/>
    <cellStyle name="Accent6 3 2" xfId="1147" xr:uid="{00000000-0005-0000-0000-0000C0010000}"/>
    <cellStyle name="Accent6 3 3" xfId="1148" xr:uid="{00000000-0005-0000-0000-0000C1010000}"/>
    <cellStyle name="Accent6 3 4" xfId="1146" xr:uid="{00000000-0005-0000-0000-0000C2010000}"/>
    <cellStyle name="Accent6 4" xfId="187" xr:uid="{00000000-0005-0000-0000-0000C3010000}"/>
    <cellStyle name="Bad" xfId="8" builtinId="27" customBuiltin="1"/>
    <cellStyle name="Bad 2" xfId="188" xr:uid="{00000000-0005-0000-0000-0000C5010000}"/>
    <cellStyle name="Bad 2 2" xfId="1150" xr:uid="{00000000-0005-0000-0000-0000C6010000}"/>
    <cellStyle name="Bad 2 3" xfId="1151" xr:uid="{00000000-0005-0000-0000-0000C7010000}"/>
    <cellStyle name="Bad 2 4" xfId="1152" xr:uid="{00000000-0005-0000-0000-0000C8010000}"/>
    <cellStyle name="Bad 2 5" xfId="1149" xr:uid="{00000000-0005-0000-0000-0000C9010000}"/>
    <cellStyle name="Bad 3" xfId="189" xr:uid="{00000000-0005-0000-0000-0000CA010000}"/>
    <cellStyle name="Bad 3 2" xfId="1154" xr:uid="{00000000-0005-0000-0000-0000CB010000}"/>
    <cellStyle name="Bad 3 3" xfId="1155" xr:uid="{00000000-0005-0000-0000-0000CC010000}"/>
    <cellStyle name="Bad 3 4" xfId="1153" xr:uid="{00000000-0005-0000-0000-0000CD010000}"/>
    <cellStyle name="Bad 4" xfId="190" xr:uid="{00000000-0005-0000-0000-0000CE010000}"/>
    <cellStyle name="Calculation" xfId="12" builtinId="22" customBuiltin="1"/>
    <cellStyle name="Calculation 2" xfId="191" xr:uid="{00000000-0005-0000-0000-0000D0010000}"/>
    <cellStyle name="Calculation 2 2" xfId="1157" xr:uid="{00000000-0005-0000-0000-0000D1010000}"/>
    <cellStyle name="Calculation 2 3" xfId="1158" xr:uid="{00000000-0005-0000-0000-0000D2010000}"/>
    <cellStyle name="Calculation 2 4" xfId="1159" xr:uid="{00000000-0005-0000-0000-0000D3010000}"/>
    <cellStyle name="Calculation 2 5" xfId="1156" xr:uid="{00000000-0005-0000-0000-0000D4010000}"/>
    <cellStyle name="Calculation 3" xfId="192" xr:uid="{00000000-0005-0000-0000-0000D5010000}"/>
    <cellStyle name="Calculation 3 2" xfId="1161" xr:uid="{00000000-0005-0000-0000-0000D6010000}"/>
    <cellStyle name="Calculation 3 3" xfId="1162" xr:uid="{00000000-0005-0000-0000-0000D7010000}"/>
    <cellStyle name="Calculation 3 4" xfId="1160" xr:uid="{00000000-0005-0000-0000-0000D8010000}"/>
    <cellStyle name="Calculation 4" xfId="193" xr:uid="{00000000-0005-0000-0000-0000D9010000}"/>
    <cellStyle name="Check Cell" xfId="14" builtinId="23" customBuiltin="1"/>
    <cellStyle name="Check Cell 2" xfId="194" xr:uid="{00000000-0005-0000-0000-0000DB010000}"/>
    <cellStyle name="Check Cell 2 2" xfId="1164" xr:uid="{00000000-0005-0000-0000-0000DC010000}"/>
    <cellStyle name="Check Cell 2 3" xfId="1165" xr:uid="{00000000-0005-0000-0000-0000DD010000}"/>
    <cellStyle name="Check Cell 2 4" xfId="1166" xr:uid="{00000000-0005-0000-0000-0000DE010000}"/>
    <cellStyle name="Check Cell 2 5" xfId="1163" xr:uid="{00000000-0005-0000-0000-0000DF010000}"/>
    <cellStyle name="Check Cell 3" xfId="195" xr:uid="{00000000-0005-0000-0000-0000E0010000}"/>
    <cellStyle name="Check Cell 3 2" xfId="1168" xr:uid="{00000000-0005-0000-0000-0000E1010000}"/>
    <cellStyle name="Check Cell 3 3" xfId="1169" xr:uid="{00000000-0005-0000-0000-0000E2010000}"/>
    <cellStyle name="Check Cell 3 4" xfId="1167" xr:uid="{00000000-0005-0000-0000-0000E3010000}"/>
    <cellStyle name="Check Cell 4" xfId="196" xr:uid="{00000000-0005-0000-0000-0000E4010000}"/>
    <cellStyle name="Comma" xfId="1412" builtinId="3"/>
    <cellStyle name="Comma 10" xfId="197" xr:uid="{00000000-0005-0000-0000-0000E5010000}"/>
    <cellStyle name="Comma 10 10" xfId="42" xr:uid="{00000000-0005-0000-0000-0000E6010000}"/>
    <cellStyle name="Comma 10 10 2" xfId="198" xr:uid="{00000000-0005-0000-0000-0000E7010000}"/>
    <cellStyle name="Comma 10 10 3" xfId="199" xr:uid="{00000000-0005-0000-0000-0000E8010000}"/>
    <cellStyle name="Comma 10 11" xfId="200" xr:uid="{00000000-0005-0000-0000-0000E9010000}"/>
    <cellStyle name="Comma 10 11 2" xfId="201" xr:uid="{00000000-0005-0000-0000-0000EA010000}"/>
    <cellStyle name="Comma 10 11 3" xfId="202" xr:uid="{00000000-0005-0000-0000-0000EB010000}"/>
    <cellStyle name="Comma 10 12" xfId="203" xr:uid="{00000000-0005-0000-0000-0000EC010000}"/>
    <cellStyle name="Comma 10 12 2" xfId="204" xr:uid="{00000000-0005-0000-0000-0000ED010000}"/>
    <cellStyle name="Comma 10 12 3" xfId="205" xr:uid="{00000000-0005-0000-0000-0000EE010000}"/>
    <cellStyle name="Comma 10 13" xfId="206" xr:uid="{00000000-0005-0000-0000-0000EF010000}"/>
    <cellStyle name="Comma 10 13 2" xfId="207" xr:uid="{00000000-0005-0000-0000-0000F0010000}"/>
    <cellStyle name="Comma 10 13 3" xfId="208" xr:uid="{00000000-0005-0000-0000-0000F1010000}"/>
    <cellStyle name="Comma 10 14" xfId="209" xr:uid="{00000000-0005-0000-0000-0000F2010000}"/>
    <cellStyle name="Comma 10 14 2" xfId="210" xr:uid="{00000000-0005-0000-0000-0000F3010000}"/>
    <cellStyle name="Comma 10 14 3" xfId="211" xr:uid="{00000000-0005-0000-0000-0000F4010000}"/>
    <cellStyle name="Comma 10 15" xfId="212" xr:uid="{00000000-0005-0000-0000-0000F5010000}"/>
    <cellStyle name="Comma 10 15 2" xfId="213" xr:uid="{00000000-0005-0000-0000-0000F6010000}"/>
    <cellStyle name="Comma 10 15 3" xfId="214" xr:uid="{00000000-0005-0000-0000-0000F7010000}"/>
    <cellStyle name="Comma 10 16" xfId="215" xr:uid="{00000000-0005-0000-0000-0000F8010000}"/>
    <cellStyle name="Comma 10 16 2" xfId="216" xr:uid="{00000000-0005-0000-0000-0000F9010000}"/>
    <cellStyle name="Comma 10 16 3" xfId="217" xr:uid="{00000000-0005-0000-0000-0000FA010000}"/>
    <cellStyle name="Comma 10 17" xfId="218" xr:uid="{00000000-0005-0000-0000-0000FB010000}"/>
    <cellStyle name="Comma 10 18" xfId="219" xr:uid="{00000000-0005-0000-0000-0000FC010000}"/>
    <cellStyle name="Comma 10 2" xfId="220" xr:uid="{00000000-0005-0000-0000-0000FD010000}"/>
    <cellStyle name="Comma 10 2 2" xfId="221" xr:uid="{00000000-0005-0000-0000-0000FE010000}"/>
    <cellStyle name="Comma 10 2 3" xfId="222" xr:uid="{00000000-0005-0000-0000-0000FF010000}"/>
    <cellStyle name="Comma 10 3" xfId="223" xr:uid="{00000000-0005-0000-0000-000000020000}"/>
    <cellStyle name="Comma 10 3 2" xfId="224" xr:uid="{00000000-0005-0000-0000-000001020000}"/>
    <cellStyle name="Comma 10 3 3" xfId="225" xr:uid="{00000000-0005-0000-0000-000002020000}"/>
    <cellStyle name="Comma 10 4" xfId="226" xr:uid="{00000000-0005-0000-0000-000003020000}"/>
    <cellStyle name="Comma 10 4 2" xfId="227" xr:uid="{00000000-0005-0000-0000-000004020000}"/>
    <cellStyle name="Comma 10 4 3" xfId="228" xr:uid="{00000000-0005-0000-0000-000005020000}"/>
    <cellStyle name="Comma 10 5" xfId="229" xr:uid="{00000000-0005-0000-0000-000006020000}"/>
    <cellStyle name="Comma 10 5 2" xfId="230" xr:uid="{00000000-0005-0000-0000-000007020000}"/>
    <cellStyle name="Comma 10 5 3" xfId="231" xr:uid="{00000000-0005-0000-0000-000008020000}"/>
    <cellStyle name="Comma 10 6" xfId="232" xr:uid="{00000000-0005-0000-0000-000009020000}"/>
    <cellStyle name="Comma 10 6 2" xfId="233" xr:uid="{00000000-0005-0000-0000-00000A020000}"/>
    <cellStyle name="Comma 10 6 3" xfId="234" xr:uid="{00000000-0005-0000-0000-00000B020000}"/>
    <cellStyle name="Comma 10 7" xfId="235" xr:uid="{00000000-0005-0000-0000-00000C020000}"/>
    <cellStyle name="Comma 10 7 2" xfId="236" xr:uid="{00000000-0005-0000-0000-00000D020000}"/>
    <cellStyle name="Comma 10 7 3" xfId="237" xr:uid="{00000000-0005-0000-0000-00000E020000}"/>
    <cellStyle name="Comma 10 8" xfId="238" xr:uid="{00000000-0005-0000-0000-00000F020000}"/>
    <cellStyle name="Comma 10 8 2" xfId="239" xr:uid="{00000000-0005-0000-0000-000010020000}"/>
    <cellStyle name="Comma 10 8 3" xfId="240" xr:uid="{00000000-0005-0000-0000-000011020000}"/>
    <cellStyle name="Comma 10 9" xfId="241" xr:uid="{00000000-0005-0000-0000-000012020000}"/>
    <cellStyle name="Comma 10 9 2" xfId="242" xr:uid="{00000000-0005-0000-0000-000013020000}"/>
    <cellStyle name="Comma 10 9 3" xfId="243" xr:uid="{00000000-0005-0000-0000-000014020000}"/>
    <cellStyle name="Comma 11" xfId="244" xr:uid="{00000000-0005-0000-0000-000015020000}"/>
    <cellStyle name="Comma 11 2" xfId="245" xr:uid="{00000000-0005-0000-0000-000016020000}"/>
    <cellStyle name="Comma 12" xfId="246" xr:uid="{00000000-0005-0000-0000-000017020000}"/>
    <cellStyle name="Comma 12 2" xfId="247" xr:uid="{00000000-0005-0000-0000-000018020000}"/>
    <cellStyle name="Comma 12 3" xfId="864" xr:uid="{00000000-0005-0000-0000-000019020000}"/>
    <cellStyle name="Comma 13" xfId="248" xr:uid="{00000000-0005-0000-0000-00001A020000}"/>
    <cellStyle name="Comma 13 2" xfId="249" xr:uid="{00000000-0005-0000-0000-00001B020000}"/>
    <cellStyle name="Comma 14" xfId="250" xr:uid="{00000000-0005-0000-0000-00001C020000}"/>
    <cellStyle name="Comma 15" xfId="251" xr:uid="{00000000-0005-0000-0000-00001D020000}"/>
    <cellStyle name="Comma 15 2" xfId="252" xr:uid="{00000000-0005-0000-0000-00001E020000}"/>
    <cellStyle name="Comma 16" xfId="253" xr:uid="{00000000-0005-0000-0000-00001F020000}"/>
    <cellStyle name="Comma 16 2" xfId="254" xr:uid="{00000000-0005-0000-0000-000020020000}"/>
    <cellStyle name="Comma 17" xfId="255" xr:uid="{00000000-0005-0000-0000-000021020000}"/>
    <cellStyle name="Comma 17 2" xfId="256" xr:uid="{00000000-0005-0000-0000-000022020000}"/>
    <cellStyle name="Comma 18" xfId="257" xr:uid="{00000000-0005-0000-0000-000023020000}"/>
    <cellStyle name="Comma 18 2" xfId="258" xr:uid="{00000000-0005-0000-0000-000024020000}"/>
    <cellStyle name="Comma 19" xfId="259" xr:uid="{00000000-0005-0000-0000-000025020000}"/>
    <cellStyle name="Comma 19 2" xfId="260" xr:uid="{00000000-0005-0000-0000-000026020000}"/>
    <cellStyle name="Comma 2" xfId="261" xr:uid="{00000000-0005-0000-0000-000027020000}"/>
    <cellStyle name="Comma 2 10" xfId="262" xr:uid="{00000000-0005-0000-0000-000028020000}"/>
    <cellStyle name="Comma 2 10 2" xfId="263" xr:uid="{00000000-0005-0000-0000-000029020000}"/>
    <cellStyle name="Comma 2 10 2 2" xfId="264" xr:uid="{00000000-0005-0000-0000-00002A020000}"/>
    <cellStyle name="Comma 2 10 2 3" xfId="265" xr:uid="{00000000-0005-0000-0000-00002B020000}"/>
    <cellStyle name="Comma 2 10 3" xfId="266" xr:uid="{00000000-0005-0000-0000-00002C020000}"/>
    <cellStyle name="Comma 2 10 4" xfId="267" xr:uid="{00000000-0005-0000-0000-00002D020000}"/>
    <cellStyle name="Comma 2 11" xfId="268" xr:uid="{00000000-0005-0000-0000-00002E020000}"/>
    <cellStyle name="Comma 2 11 2" xfId="269" xr:uid="{00000000-0005-0000-0000-00002F020000}"/>
    <cellStyle name="Comma 2 11 3" xfId="270" xr:uid="{00000000-0005-0000-0000-000030020000}"/>
    <cellStyle name="Comma 2 12" xfId="271" xr:uid="{00000000-0005-0000-0000-000031020000}"/>
    <cellStyle name="Comma 2 12 2" xfId="272" xr:uid="{00000000-0005-0000-0000-000032020000}"/>
    <cellStyle name="Comma 2 12 3" xfId="273" xr:uid="{00000000-0005-0000-0000-000033020000}"/>
    <cellStyle name="Comma 2 13" xfId="274" xr:uid="{00000000-0005-0000-0000-000034020000}"/>
    <cellStyle name="Comma 2 13 2" xfId="275" xr:uid="{00000000-0005-0000-0000-000035020000}"/>
    <cellStyle name="Comma 2 13 3" xfId="276" xr:uid="{00000000-0005-0000-0000-000036020000}"/>
    <cellStyle name="Comma 2 14" xfId="277" xr:uid="{00000000-0005-0000-0000-000037020000}"/>
    <cellStyle name="Comma 2 14 2" xfId="278" xr:uid="{00000000-0005-0000-0000-000038020000}"/>
    <cellStyle name="Comma 2 14 3" xfId="279" xr:uid="{00000000-0005-0000-0000-000039020000}"/>
    <cellStyle name="Comma 2 15" xfId="280" xr:uid="{00000000-0005-0000-0000-00003A020000}"/>
    <cellStyle name="Comma 2 15 2" xfId="281" xr:uid="{00000000-0005-0000-0000-00003B020000}"/>
    <cellStyle name="Comma 2 15 3" xfId="282" xr:uid="{00000000-0005-0000-0000-00003C020000}"/>
    <cellStyle name="Comma 2 16" xfId="283" xr:uid="{00000000-0005-0000-0000-00003D020000}"/>
    <cellStyle name="Comma 2 16 2" xfId="284" xr:uid="{00000000-0005-0000-0000-00003E020000}"/>
    <cellStyle name="Comma 2 16 3" xfId="285" xr:uid="{00000000-0005-0000-0000-00003F020000}"/>
    <cellStyle name="Comma 2 17" xfId="286" xr:uid="{00000000-0005-0000-0000-000040020000}"/>
    <cellStyle name="Comma 2 17 2" xfId="287" xr:uid="{00000000-0005-0000-0000-000041020000}"/>
    <cellStyle name="Comma 2 17 3" xfId="288" xr:uid="{00000000-0005-0000-0000-000042020000}"/>
    <cellStyle name="Comma 2 18" xfId="289" xr:uid="{00000000-0005-0000-0000-000043020000}"/>
    <cellStyle name="Comma 2 18 2" xfId="290" xr:uid="{00000000-0005-0000-0000-000044020000}"/>
    <cellStyle name="Comma 2 18 3" xfId="291" xr:uid="{00000000-0005-0000-0000-000045020000}"/>
    <cellStyle name="Comma 2 19" xfId="292" xr:uid="{00000000-0005-0000-0000-000046020000}"/>
    <cellStyle name="Comma 2 19 2" xfId="293" xr:uid="{00000000-0005-0000-0000-000047020000}"/>
    <cellStyle name="Comma 2 19 3" xfId="294" xr:uid="{00000000-0005-0000-0000-000048020000}"/>
    <cellStyle name="Comma 2 2" xfId="295" xr:uid="{00000000-0005-0000-0000-000049020000}"/>
    <cellStyle name="Comma 2 2 10" xfId="296" xr:uid="{00000000-0005-0000-0000-00004A020000}"/>
    <cellStyle name="Comma 2 2 11" xfId="297" xr:uid="{00000000-0005-0000-0000-00004B020000}"/>
    <cellStyle name="Comma 2 2 12" xfId="298" xr:uid="{00000000-0005-0000-0000-00004C020000}"/>
    <cellStyle name="Comma 2 2 13" xfId="299" xr:uid="{00000000-0005-0000-0000-00004D020000}"/>
    <cellStyle name="Comma 2 2 14" xfId="300" xr:uid="{00000000-0005-0000-0000-00004E020000}"/>
    <cellStyle name="Comma 2 2 15" xfId="301" xr:uid="{00000000-0005-0000-0000-00004F020000}"/>
    <cellStyle name="Comma 2 2 2" xfId="302" xr:uid="{00000000-0005-0000-0000-000050020000}"/>
    <cellStyle name="Comma 2 2 2 10" xfId="303" xr:uid="{00000000-0005-0000-0000-000051020000}"/>
    <cellStyle name="Comma 2 2 2 10 2" xfId="304" xr:uid="{00000000-0005-0000-0000-000052020000}"/>
    <cellStyle name="Comma 2 2 2 10 3" xfId="305" xr:uid="{00000000-0005-0000-0000-000053020000}"/>
    <cellStyle name="Comma 2 2 2 11" xfId="306" xr:uid="{00000000-0005-0000-0000-000054020000}"/>
    <cellStyle name="Comma 2 2 2 11 2" xfId="307" xr:uid="{00000000-0005-0000-0000-000055020000}"/>
    <cellStyle name="Comma 2 2 2 11 3" xfId="308" xr:uid="{00000000-0005-0000-0000-000056020000}"/>
    <cellStyle name="Comma 2 2 2 12" xfId="309" xr:uid="{00000000-0005-0000-0000-000057020000}"/>
    <cellStyle name="Comma 2 2 2 12 2" xfId="310" xr:uid="{00000000-0005-0000-0000-000058020000}"/>
    <cellStyle name="Comma 2 2 2 12 3" xfId="311" xr:uid="{00000000-0005-0000-0000-000059020000}"/>
    <cellStyle name="Comma 2 2 2 2" xfId="312" xr:uid="{00000000-0005-0000-0000-00005A020000}"/>
    <cellStyle name="Comma 2 2 2 2 10" xfId="313" xr:uid="{00000000-0005-0000-0000-00005B020000}"/>
    <cellStyle name="Comma 2 2 2 2 11" xfId="314" xr:uid="{00000000-0005-0000-0000-00005C020000}"/>
    <cellStyle name="Comma 2 2 2 2 12" xfId="315" xr:uid="{00000000-0005-0000-0000-00005D020000}"/>
    <cellStyle name="Comma 2 2 2 2 2" xfId="316" xr:uid="{00000000-0005-0000-0000-00005E020000}"/>
    <cellStyle name="Comma 2 2 2 2 2 2" xfId="317" xr:uid="{00000000-0005-0000-0000-00005F020000}"/>
    <cellStyle name="Comma 2 2 2 2 2 2 10" xfId="318" xr:uid="{00000000-0005-0000-0000-000060020000}"/>
    <cellStyle name="Comma 2 2 2 2 2 2 11" xfId="319" xr:uid="{00000000-0005-0000-0000-000061020000}"/>
    <cellStyle name="Comma 2 2 2 2 2 2 2" xfId="320" xr:uid="{00000000-0005-0000-0000-000062020000}"/>
    <cellStyle name="Comma 2 2 2 2 2 2 2 2" xfId="321" xr:uid="{00000000-0005-0000-0000-000063020000}"/>
    <cellStyle name="Comma 2 2 2 2 2 2 2 2 2" xfId="322" xr:uid="{00000000-0005-0000-0000-000064020000}"/>
    <cellStyle name="Comma 2 2 2 2 2 2 2 2 3" xfId="323" xr:uid="{00000000-0005-0000-0000-000065020000}"/>
    <cellStyle name="Comma 2 2 2 2 2 2 2 3" xfId="324" xr:uid="{00000000-0005-0000-0000-000066020000}"/>
    <cellStyle name="Comma 2 2 2 2 2 2 2 3 2" xfId="325" xr:uid="{00000000-0005-0000-0000-000067020000}"/>
    <cellStyle name="Comma 2 2 2 2 2 2 2 3 3" xfId="326" xr:uid="{00000000-0005-0000-0000-000068020000}"/>
    <cellStyle name="Comma 2 2 2 2 2 2 2 4" xfId="327" xr:uid="{00000000-0005-0000-0000-000069020000}"/>
    <cellStyle name="Comma 2 2 2 2 2 2 2 4 2" xfId="328" xr:uid="{00000000-0005-0000-0000-00006A020000}"/>
    <cellStyle name="Comma 2 2 2 2 2 2 2 4 3" xfId="329" xr:uid="{00000000-0005-0000-0000-00006B020000}"/>
    <cellStyle name="Comma 2 2 2 2 2 2 2 5" xfId="330" xr:uid="{00000000-0005-0000-0000-00006C020000}"/>
    <cellStyle name="Comma 2 2 2 2 2 2 2 5 2" xfId="331" xr:uid="{00000000-0005-0000-0000-00006D020000}"/>
    <cellStyle name="Comma 2 2 2 2 2 2 2 5 3" xfId="332" xr:uid="{00000000-0005-0000-0000-00006E020000}"/>
    <cellStyle name="Comma 2 2 2 2 2 2 2 6" xfId="333" xr:uid="{00000000-0005-0000-0000-00006F020000}"/>
    <cellStyle name="Comma 2 2 2 2 2 2 2 6 2" xfId="334" xr:uid="{00000000-0005-0000-0000-000070020000}"/>
    <cellStyle name="Comma 2 2 2 2 2 2 2 6 3" xfId="335" xr:uid="{00000000-0005-0000-0000-000071020000}"/>
    <cellStyle name="Comma 2 2 2 2 2 2 2 7" xfId="336" xr:uid="{00000000-0005-0000-0000-000072020000}"/>
    <cellStyle name="Comma 2 2 2 2 2 2 2 7 2" xfId="337" xr:uid="{00000000-0005-0000-0000-000073020000}"/>
    <cellStyle name="Comma 2 2 2 2 2 2 2 7 3" xfId="338" xr:uid="{00000000-0005-0000-0000-000074020000}"/>
    <cellStyle name="Comma 2 2 2 2 2 2 2 8" xfId="339" xr:uid="{00000000-0005-0000-0000-000075020000}"/>
    <cellStyle name="Comma 2 2 2 2 2 2 2 8 2" xfId="340" xr:uid="{00000000-0005-0000-0000-000076020000}"/>
    <cellStyle name="Comma 2 2 2 2 2 2 2 8 3" xfId="341" xr:uid="{00000000-0005-0000-0000-000077020000}"/>
    <cellStyle name="Comma 2 2 2 2 2 2 3" xfId="342" xr:uid="{00000000-0005-0000-0000-000078020000}"/>
    <cellStyle name="Comma 2 2 2 2 2 2 3 2" xfId="343" xr:uid="{00000000-0005-0000-0000-000079020000}"/>
    <cellStyle name="Comma 2 2 2 2 2 2 3 3" xfId="344" xr:uid="{00000000-0005-0000-0000-00007A020000}"/>
    <cellStyle name="Comma 2 2 2 2 2 2 4" xfId="345" xr:uid="{00000000-0005-0000-0000-00007B020000}"/>
    <cellStyle name="Comma 2 2 2 2 2 2 5" xfId="346" xr:uid="{00000000-0005-0000-0000-00007C020000}"/>
    <cellStyle name="Comma 2 2 2 2 2 2 6" xfId="347" xr:uid="{00000000-0005-0000-0000-00007D020000}"/>
    <cellStyle name="Comma 2 2 2 2 2 2 7" xfId="348" xr:uid="{00000000-0005-0000-0000-00007E020000}"/>
    <cellStyle name="Comma 2 2 2 2 2 2 8" xfId="349" xr:uid="{00000000-0005-0000-0000-00007F020000}"/>
    <cellStyle name="Comma 2 2 2 2 2 2 9" xfId="350" xr:uid="{00000000-0005-0000-0000-000080020000}"/>
    <cellStyle name="Comma 2 2 2 2 2 3" xfId="351" xr:uid="{00000000-0005-0000-0000-000081020000}"/>
    <cellStyle name="Comma 2 2 2 2 2 4" xfId="352" xr:uid="{00000000-0005-0000-0000-000082020000}"/>
    <cellStyle name="Comma 2 2 2 2 2 4 2" xfId="353" xr:uid="{00000000-0005-0000-0000-000083020000}"/>
    <cellStyle name="Comma 2 2 2 2 2 4 3" xfId="354" xr:uid="{00000000-0005-0000-0000-000084020000}"/>
    <cellStyle name="Comma 2 2 2 2 2 5" xfId="355" xr:uid="{00000000-0005-0000-0000-000085020000}"/>
    <cellStyle name="Comma 2 2 2 2 2 5 2" xfId="356" xr:uid="{00000000-0005-0000-0000-000086020000}"/>
    <cellStyle name="Comma 2 2 2 2 2 5 3" xfId="357" xr:uid="{00000000-0005-0000-0000-000087020000}"/>
    <cellStyle name="Comma 2 2 2 2 2 6" xfId="358" xr:uid="{00000000-0005-0000-0000-000088020000}"/>
    <cellStyle name="Comma 2 2 2 2 2 6 2" xfId="359" xr:uid="{00000000-0005-0000-0000-000089020000}"/>
    <cellStyle name="Comma 2 2 2 2 2 6 3" xfId="360" xr:uid="{00000000-0005-0000-0000-00008A020000}"/>
    <cellStyle name="Comma 2 2 2 2 2 7" xfId="361" xr:uid="{00000000-0005-0000-0000-00008B020000}"/>
    <cellStyle name="Comma 2 2 2 2 2 7 2" xfId="362" xr:uid="{00000000-0005-0000-0000-00008C020000}"/>
    <cellStyle name="Comma 2 2 2 2 2 7 3" xfId="363" xr:uid="{00000000-0005-0000-0000-00008D020000}"/>
    <cellStyle name="Comma 2 2 2 2 2 8" xfId="364" xr:uid="{00000000-0005-0000-0000-00008E020000}"/>
    <cellStyle name="Comma 2 2 2 2 2 8 2" xfId="365" xr:uid="{00000000-0005-0000-0000-00008F020000}"/>
    <cellStyle name="Comma 2 2 2 2 2 8 3" xfId="366" xr:uid="{00000000-0005-0000-0000-000090020000}"/>
    <cellStyle name="Comma 2 2 2 2 2 9" xfId="367" xr:uid="{00000000-0005-0000-0000-000091020000}"/>
    <cellStyle name="Comma 2 2 2 2 2 9 2" xfId="368" xr:uid="{00000000-0005-0000-0000-000092020000}"/>
    <cellStyle name="Comma 2 2 2 2 2 9 3" xfId="369" xr:uid="{00000000-0005-0000-0000-000093020000}"/>
    <cellStyle name="Comma 2 2 2 2 3" xfId="370" xr:uid="{00000000-0005-0000-0000-000094020000}"/>
    <cellStyle name="Comma 2 2 2 2 3 2" xfId="371" xr:uid="{00000000-0005-0000-0000-000095020000}"/>
    <cellStyle name="Comma 2 2 2 2 3 3" xfId="372" xr:uid="{00000000-0005-0000-0000-000096020000}"/>
    <cellStyle name="Comma 2 2 2 2 4" xfId="373" xr:uid="{00000000-0005-0000-0000-000097020000}"/>
    <cellStyle name="Comma 2 2 2 2 4 2" xfId="374" xr:uid="{00000000-0005-0000-0000-000098020000}"/>
    <cellStyle name="Comma 2 2 2 2 4 3" xfId="375" xr:uid="{00000000-0005-0000-0000-000099020000}"/>
    <cellStyle name="Comma 2 2 2 2 5" xfId="376" xr:uid="{00000000-0005-0000-0000-00009A020000}"/>
    <cellStyle name="Comma 2 2 2 2 6" xfId="377" xr:uid="{00000000-0005-0000-0000-00009B020000}"/>
    <cellStyle name="Comma 2 2 2 2 7" xfId="378" xr:uid="{00000000-0005-0000-0000-00009C020000}"/>
    <cellStyle name="Comma 2 2 2 2 8" xfId="379" xr:uid="{00000000-0005-0000-0000-00009D020000}"/>
    <cellStyle name="Comma 2 2 2 2 9" xfId="380" xr:uid="{00000000-0005-0000-0000-00009E020000}"/>
    <cellStyle name="Comma 2 2 2 3" xfId="381" xr:uid="{00000000-0005-0000-0000-00009F020000}"/>
    <cellStyle name="Comma 2 2 2 3 2" xfId="382" xr:uid="{00000000-0005-0000-0000-0000A0020000}"/>
    <cellStyle name="Comma 2 2 2 3 3" xfId="383" xr:uid="{00000000-0005-0000-0000-0000A1020000}"/>
    <cellStyle name="Comma 2 2 2 4" xfId="384" xr:uid="{00000000-0005-0000-0000-0000A2020000}"/>
    <cellStyle name="Comma 2 2 2 4 2" xfId="385" xr:uid="{00000000-0005-0000-0000-0000A3020000}"/>
    <cellStyle name="Comma 2 2 2 4 3" xfId="386" xr:uid="{00000000-0005-0000-0000-0000A4020000}"/>
    <cellStyle name="Comma 2 2 2 5" xfId="387" xr:uid="{00000000-0005-0000-0000-0000A5020000}"/>
    <cellStyle name="Comma 2 2 2 5 2" xfId="388" xr:uid="{00000000-0005-0000-0000-0000A6020000}"/>
    <cellStyle name="Comma 2 2 2 5 3" xfId="389" xr:uid="{00000000-0005-0000-0000-0000A7020000}"/>
    <cellStyle name="Comma 2 2 2 5 4" xfId="390" xr:uid="{00000000-0005-0000-0000-0000A8020000}"/>
    <cellStyle name="Comma 2 2 2 6" xfId="391" xr:uid="{00000000-0005-0000-0000-0000A9020000}"/>
    <cellStyle name="Comma 2 2 2 7" xfId="392" xr:uid="{00000000-0005-0000-0000-0000AA020000}"/>
    <cellStyle name="Comma 2 2 2 7 2" xfId="393" xr:uid="{00000000-0005-0000-0000-0000AB020000}"/>
    <cellStyle name="Comma 2 2 2 7 3" xfId="394" xr:uid="{00000000-0005-0000-0000-0000AC020000}"/>
    <cellStyle name="Comma 2 2 2 8" xfId="395" xr:uid="{00000000-0005-0000-0000-0000AD020000}"/>
    <cellStyle name="Comma 2 2 2 8 2" xfId="396" xr:uid="{00000000-0005-0000-0000-0000AE020000}"/>
    <cellStyle name="Comma 2 2 2 8 3" xfId="397" xr:uid="{00000000-0005-0000-0000-0000AF020000}"/>
    <cellStyle name="Comma 2 2 2 9" xfId="398" xr:uid="{00000000-0005-0000-0000-0000B0020000}"/>
    <cellStyle name="Comma 2 2 2 9 2" xfId="399" xr:uid="{00000000-0005-0000-0000-0000B1020000}"/>
    <cellStyle name="Comma 2 2 2 9 3" xfId="400" xr:uid="{00000000-0005-0000-0000-0000B2020000}"/>
    <cellStyle name="Comma 2 2 3" xfId="401" xr:uid="{00000000-0005-0000-0000-0000B3020000}"/>
    <cellStyle name="Comma 2 2 3 2" xfId="402" xr:uid="{00000000-0005-0000-0000-0000B4020000}"/>
    <cellStyle name="Comma 2 2 3 2 2" xfId="403" xr:uid="{00000000-0005-0000-0000-0000B5020000}"/>
    <cellStyle name="Comma 2 2 3 2 3" xfId="404" xr:uid="{00000000-0005-0000-0000-0000B6020000}"/>
    <cellStyle name="Comma 2 2 3 2 4" xfId="405" xr:uid="{00000000-0005-0000-0000-0000B7020000}"/>
    <cellStyle name="Comma 2 2 3 3" xfId="406" xr:uid="{00000000-0005-0000-0000-0000B8020000}"/>
    <cellStyle name="Comma 2 2 4" xfId="407" xr:uid="{00000000-0005-0000-0000-0000B9020000}"/>
    <cellStyle name="Comma 2 2 5" xfId="408" xr:uid="{00000000-0005-0000-0000-0000BA020000}"/>
    <cellStyle name="Comma 2 2 5 2" xfId="409" xr:uid="{00000000-0005-0000-0000-0000BB020000}"/>
    <cellStyle name="Comma 2 2 5 2 2" xfId="410" xr:uid="{00000000-0005-0000-0000-0000BC020000}"/>
    <cellStyle name="Comma 2 2 5 2 3" xfId="411" xr:uid="{00000000-0005-0000-0000-0000BD020000}"/>
    <cellStyle name="Comma 2 2 6" xfId="412" xr:uid="{00000000-0005-0000-0000-0000BE020000}"/>
    <cellStyle name="Comma 2 2 6 2" xfId="413" xr:uid="{00000000-0005-0000-0000-0000BF020000}"/>
    <cellStyle name="Comma 2 2 6 3" xfId="414" xr:uid="{00000000-0005-0000-0000-0000C0020000}"/>
    <cellStyle name="Comma 2 2 7" xfId="415" xr:uid="{00000000-0005-0000-0000-0000C1020000}"/>
    <cellStyle name="Comma 2 2 8" xfId="416" xr:uid="{00000000-0005-0000-0000-0000C2020000}"/>
    <cellStyle name="Comma 2 2 9" xfId="417" xr:uid="{00000000-0005-0000-0000-0000C3020000}"/>
    <cellStyle name="Comma 2 20" xfId="418" xr:uid="{00000000-0005-0000-0000-0000C4020000}"/>
    <cellStyle name="Comma 2 20 2" xfId="419" xr:uid="{00000000-0005-0000-0000-0000C5020000}"/>
    <cellStyle name="Comma 2 20 3" xfId="420" xr:uid="{00000000-0005-0000-0000-0000C6020000}"/>
    <cellStyle name="Comma 2 21" xfId="421" xr:uid="{00000000-0005-0000-0000-0000C7020000}"/>
    <cellStyle name="Comma 2 21 2" xfId="422" xr:uid="{00000000-0005-0000-0000-0000C8020000}"/>
    <cellStyle name="Comma 2 21 3" xfId="423" xr:uid="{00000000-0005-0000-0000-0000C9020000}"/>
    <cellStyle name="Comma 2 22" xfId="424" xr:uid="{00000000-0005-0000-0000-0000CA020000}"/>
    <cellStyle name="Comma 2 22 2" xfId="425" xr:uid="{00000000-0005-0000-0000-0000CB020000}"/>
    <cellStyle name="Comma 2 22 3" xfId="426" xr:uid="{00000000-0005-0000-0000-0000CC020000}"/>
    <cellStyle name="Comma 2 23" xfId="427" xr:uid="{00000000-0005-0000-0000-0000CD020000}"/>
    <cellStyle name="Comma 2 23 2" xfId="428" xr:uid="{00000000-0005-0000-0000-0000CE020000}"/>
    <cellStyle name="Comma 2 23 3" xfId="429" xr:uid="{00000000-0005-0000-0000-0000CF020000}"/>
    <cellStyle name="Comma 2 24" xfId="430" xr:uid="{00000000-0005-0000-0000-0000D0020000}"/>
    <cellStyle name="Comma 2 24 2" xfId="431" xr:uid="{00000000-0005-0000-0000-0000D1020000}"/>
    <cellStyle name="Comma 2 24 3" xfId="432" xr:uid="{00000000-0005-0000-0000-0000D2020000}"/>
    <cellStyle name="Comma 2 25" xfId="433" xr:uid="{00000000-0005-0000-0000-0000D3020000}"/>
    <cellStyle name="Comma 2 25 2" xfId="434" xr:uid="{00000000-0005-0000-0000-0000D4020000}"/>
    <cellStyle name="Comma 2 25 3" xfId="435" xr:uid="{00000000-0005-0000-0000-0000D5020000}"/>
    <cellStyle name="Comma 2 26" xfId="436" xr:uid="{00000000-0005-0000-0000-0000D6020000}"/>
    <cellStyle name="Comma 2 26 2" xfId="437" xr:uid="{00000000-0005-0000-0000-0000D7020000}"/>
    <cellStyle name="Comma 2 26 3" xfId="438" xr:uid="{00000000-0005-0000-0000-0000D8020000}"/>
    <cellStyle name="Comma 2 27" xfId="439" xr:uid="{00000000-0005-0000-0000-0000D9020000}"/>
    <cellStyle name="Comma 2 27 2" xfId="440" xr:uid="{00000000-0005-0000-0000-0000DA020000}"/>
    <cellStyle name="Comma 2 27 3" xfId="441" xr:uid="{00000000-0005-0000-0000-0000DB020000}"/>
    <cellStyle name="Comma 2 28" xfId="442" xr:uid="{00000000-0005-0000-0000-0000DC020000}"/>
    <cellStyle name="Comma 2 28 2" xfId="443" xr:uid="{00000000-0005-0000-0000-0000DD020000}"/>
    <cellStyle name="Comma 2 28 3" xfId="444" xr:uid="{00000000-0005-0000-0000-0000DE020000}"/>
    <cellStyle name="Comma 2 29" xfId="445" xr:uid="{00000000-0005-0000-0000-0000DF020000}"/>
    <cellStyle name="Comma 2 29 2" xfId="446" xr:uid="{00000000-0005-0000-0000-0000E0020000}"/>
    <cellStyle name="Comma 2 29 3" xfId="447" xr:uid="{00000000-0005-0000-0000-0000E1020000}"/>
    <cellStyle name="Comma 2 3" xfId="448" xr:uid="{00000000-0005-0000-0000-0000E2020000}"/>
    <cellStyle name="Comma 2 3 2" xfId="449" xr:uid="{00000000-0005-0000-0000-0000E3020000}"/>
    <cellStyle name="Comma 2 3 2 2" xfId="450" xr:uid="{00000000-0005-0000-0000-0000E4020000}"/>
    <cellStyle name="Comma 2 3 2 2 2" xfId="451" xr:uid="{00000000-0005-0000-0000-0000E5020000}"/>
    <cellStyle name="Comma 2 3 2 2 2 2" xfId="452" xr:uid="{00000000-0005-0000-0000-0000E6020000}"/>
    <cellStyle name="Comma 2 3 2 2 2 2 2" xfId="453" xr:uid="{00000000-0005-0000-0000-0000E7020000}"/>
    <cellStyle name="Comma 2 3 2 2 2 2 3" xfId="454" xr:uid="{00000000-0005-0000-0000-0000E8020000}"/>
    <cellStyle name="Comma 2 3 2 2 3" xfId="455" xr:uid="{00000000-0005-0000-0000-0000E9020000}"/>
    <cellStyle name="Comma 2 3 2 2 3 2" xfId="456" xr:uid="{00000000-0005-0000-0000-0000EA020000}"/>
    <cellStyle name="Comma 2 3 2 2 3 3" xfId="457" xr:uid="{00000000-0005-0000-0000-0000EB020000}"/>
    <cellStyle name="Comma 2 3 2 2 4" xfId="458" xr:uid="{00000000-0005-0000-0000-0000EC020000}"/>
    <cellStyle name="Comma 2 3 2 2 5" xfId="459" xr:uid="{00000000-0005-0000-0000-0000ED020000}"/>
    <cellStyle name="Comma 2 3 2 3" xfId="460" xr:uid="{00000000-0005-0000-0000-0000EE020000}"/>
    <cellStyle name="Comma 2 3 2 3 2" xfId="461" xr:uid="{00000000-0005-0000-0000-0000EF020000}"/>
    <cellStyle name="Comma 2 3 2 3 3" xfId="462" xr:uid="{00000000-0005-0000-0000-0000F0020000}"/>
    <cellStyle name="Comma 2 3 2 4" xfId="463" xr:uid="{00000000-0005-0000-0000-0000F1020000}"/>
    <cellStyle name="Comma 2 3 2 4 2" xfId="464" xr:uid="{00000000-0005-0000-0000-0000F2020000}"/>
    <cellStyle name="Comma 2 3 2 4 3" xfId="465" xr:uid="{00000000-0005-0000-0000-0000F3020000}"/>
    <cellStyle name="Comma 2 3 2 5" xfId="466" xr:uid="{00000000-0005-0000-0000-0000F4020000}"/>
    <cellStyle name="Comma 2 3 2 5 2" xfId="467" xr:uid="{00000000-0005-0000-0000-0000F5020000}"/>
    <cellStyle name="Comma 2 3 2 5 3" xfId="468" xr:uid="{00000000-0005-0000-0000-0000F6020000}"/>
    <cellStyle name="Comma 2 3 2 5 4" xfId="469" xr:uid="{00000000-0005-0000-0000-0000F7020000}"/>
    <cellStyle name="Comma 2 3 3" xfId="470" xr:uid="{00000000-0005-0000-0000-0000F8020000}"/>
    <cellStyle name="Comma 2 3 3 2" xfId="471" xr:uid="{00000000-0005-0000-0000-0000F9020000}"/>
    <cellStyle name="Comma 2 3 3 2 2" xfId="472" xr:uid="{00000000-0005-0000-0000-0000FA020000}"/>
    <cellStyle name="Comma 2 3 3 2 3" xfId="473" xr:uid="{00000000-0005-0000-0000-0000FB020000}"/>
    <cellStyle name="Comma 2 3 3 2 4" xfId="474" xr:uid="{00000000-0005-0000-0000-0000FC020000}"/>
    <cellStyle name="Comma 2 3 3 3" xfId="475" xr:uid="{00000000-0005-0000-0000-0000FD020000}"/>
    <cellStyle name="Comma 2 3 4" xfId="476" xr:uid="{00000000-0005-0000-0000-0000FE020000}"/>
    <cellStyle name="Comma 2 3 5" xfId="477" xr:uid="{00000000-0005-0000-0000-0000FF020000}"/>
    <cellStyle name="Comma 2 3 5 2" xfId="478" xr:uid="{00000000-0005-0000-0000-000000030000}"/>
    <cellStyle name="Comma 2 3 5 2 2" xfId="479" xr:uid="{00000000-0005-0000-0000-000001030000}"/>
    <cellStyle name="Comma 2 3 5 2 3" xfId="480" xr:uid="{00000000-0005-0000-0000-000002030000}"/>
    <cellStyle name="Comma 2 3 6" xfId="481" xr:uid="{00000000-0005-0000-0000-000003030000}"/>
    <cellStyle name="Comma 2 3 7" xfId="482" xr:uid="{00000000-0005-0000-0000-000004030000}"/>
    <cellStyle name="Comma 2 30" xfId="483" xr:uid="{00000000-0005-0000-0000-000005030000}"/>
    <cellStyle name="Comma 2 30 2" xfId="484" xr:uid="{00000000-0005-0000-0000-000006030000}"/>
    <cellStyle name="Comma 2 30 3" xfId="485" xr:uid="{00000000-0005-0000-0000-000007030000}"/>
    <cellStyle name="Comma 2 31" xfId="486" xr:uid="{00000000-0005-0000-0000-000008030000}"/>
    <cellStyle name="Comma 2 31 2" xfId="487" xr:uid="{00000000-0005-0000-0000-000009030000}"/>
    <cellStyle name="Comma 2 31 3" xfId="488" xr:uid="{00000000-0005-0000-0000-00000A030000}"/>
    <cellStyle name="Comma 2 32" xfId="489" xr:uid="{00000000-0005-0000-0000-00000B030000}"/>
    <cellStyle name="Comma 2 32 2" xfId="490" xr:uid="{00000000-0005-0000-0000-00000C030000}"/>
    <cellStyle name="Comma 2 32 3" xfId="491" xr:uid="{00000000-0005-0000-0000-00000D030000}"/>
    <cellStyle name="Comma 2 33" xfId="492" xr:uid="{00000000-0005-0000-0000-00000E030000}"/>
    <cellStyle name="Comma 2 33 2" xfId="493" xr:uid="{00000000-0005-0000-0000-00000F030000}"/>
    <cellStyle name="Comma 2 33 3" xfId="494" xr:uid="{00000000-0005-0000-0000-000010030000}"/>
    <cellStyle name="Comma 2 34" xfId="495" xr:uid="{00000000-0005-0000-0000-000011030000}"/>
    <cellStyle name="Comma 2 34 2" xfId="496" xr:uid="{00000000-0005-0000-0000-000012030000}"/>
    <cellStyle name="Comma 2 34 3" xfId="497" xr:uid="{00000000-0005-0000-0000-000013030000}"/>
    <cellStyle name="Comma 2 35" xfId="498" xr:uid="{00000000-0005-0000-0000-000014030000}"/>
    <cellStyle name="Comma 2 35 2" xfId="499" xr:uid="{00000000-0005-0000-0000-000015030000}"/>
    <cellStyle name="Comma 2 35 3" xfId="500" xr:uid="{00000000-0005-0000-0000-000016030000}"/>
    <cellStyle name="Comma 2 36" xfId="501" xr:uid="{00000000-0005-0000-0000-000017030000}"/>
    <cellStyle name="Comma 2 36 2" xfId="502" xr:uid="{00000000-0005-0000-0000-000018030000}"/>
    <cellStyle name="Comma 2 36 3" xfId="503" xr:uid="{00000000-0005-0000-0000-000019030000}"/>
    <cellStyle name="Comma 2 37" xfId="504" xr:uid="{00000000-0005-0000-0000-00001A030000}"/>
    <cellStyle name="Comma 2 37 2" xfId="505" xr:uid="{00000000-0005-0000-0000-00001B030000}"/>
    <cellStyle name="Comma 2 37 3" xfId="506" xr:uid="{00000000-0005-0000-0000-00001C030000}"/>
    <cellStyle name="Comma 2 38" xfId="507" xr:uid="{00000000-0005-0000-0000-00001D030000}"/>
    <cellStyle name="Comma 2 38 2" xfId="508" xr:uid="{00000000-0005-0000-0000-00001E030000}"/>
    <cellStyle name="Comma 2 38 3" xfId="509" xr:uid="{00000000-0005-0000-0000-00001F030000}"/>
    <cellStyle name="Comma 2 39" xfId="510" xr:uid="{00000000-0005-0000-0000-000020030000}"/>
    <cellStyle name="Comma 2 39 2" xfId="511" xr:uid="{00000000-0005-0000-0000-000021030000}"/>
    <cellStyle name="Comma 2 39 3" xfId="512" xr:uid="{00000000-0005-0000-0000-000022030000}"/>
    <cellStyle name="Comma 2 4" xfId="513" xr:uid="{00000000-0005-0000-0000-000023030000}"/>
    <cellStyle name="Comma 2 4 2" xfId="514" xr:uid="{00000000-0005-0000-0000-000024030000}"/>
    <cellStyle name="Comma 2 4 3" xfId="515" xr:uid="{00000000-0005-0000-0000-000025030000}"/>
    <cellStyle name="Comma 2 40" xfId="516" xr:uid="{00000000-0005-0000-0000-000026030000}"/>
    <cellStyle name="Comma 2 40 2" xfId="517" xr:uid="{00000000-0005-0000-0000-000027030000}"/>
    <cellStyle name="Comma 2 40 3" xfId="518" xr:uid="{00000000-0005-0000-0000-000028030000}"/>
    <cellStyle name="Comma 2 41" xfId="519" xr:uid="{00000000-0005-0000-0000-000029030000}"/>
    <cellStyle name="Comma 2 42" xfId="520" xr:uid="{00000000-0005-0000-0000-00002A030000}"/>
    <cellStyle name="Comma 2 43" xfId="521" xr:uid="{00000000-0005-0000-0000-00002B030000}"/>
    <cellStyle name="Comma 2 44" xfId="522" xr:uid="{00000000-0005-0000-0000-00002C030000}"/>
    <cellStyle name="Comma 2 45" xfId="863" xr:uid="{00000000-0005-0000-0000-00002D030000}"/>
    <cellStyle name="Comma 2 5" xfId="523" xr:uid="{00000000-0005-0000-0000-00002E030000}"/>
    <cellStyle name="Comma 2 5 2" xfId="524" xr:uid="{00000000-0005-0000-0000-00002F030000}"/>
    <cellStyle name="Comma 2 5 3" xfId="525" xr:uid="{00000000-0005-0000-0000-000030030000}"/>
    <cellStyle name="Comma 2 6" xfId="526" xr:uid="{00000000-0005-0000-0000-000031030000}"/>
    <cellStyle name="Comma 2 6 2" xfId="527" xr:uid="{00000000-0005-0000-0000-000032030000}"/>
    <cellStyle name="Comma 2 6 3" xfId="528" xr:uid="{00000000-0005-0000-0000-000033030000}"/>
    <cellStyle name="Comma 2 7" xfId="529" xr:uid="{00000000-0005-0000-0000-000034030000}"/>
    <cellStyle name="Comma 2 7 2" xfId="530" xr:uid="{00000000-0005-0000-0000-000035030000}"/>
    <cellStyle name="Comma 2 7 3" xfId="531" xr:uid="{00000000-0005-0000-0000-000036030000}"/>
    <cellStyle name="Comma 2 8" xfId="532" xr:uid="{00000000-0005-0000-0000-000037030000}"/>
    <cellStyle name="Comma 2 8 2" xfId="533" xr:uid="{00000000-0005-0000-0000-000038030000}"/>
    <cellStyle name="Comma 2 8 3" xfId="534" xr:uid="{00000000-0005-0000-0000-000039030000}"/>
    <cellStyle name="Comma 2 9" xfId="535" xr:uid="{00000000-0005-0000-0000-00003A030000}"/>
    <cellStyle name="Comma 2 9 2" xfId="536" xr:uid="{00000000-0005-0000-0000-00003B030000}"/>
    <cellStyle name="Comma 2 9 3" xfId="537" xr:uid="{00000000-0005-0000-0000-00003C030000}"/>
    <cellStyle name="Comma 20" xfId="538" xr:uid="{00000000-0005-0000-0000-00003D030000}"/>
    <cellStyle name="Comma 21" xfId="860" xr:uid="{00000000-0005-0000-0000-00003E030000}"/>
    <cellStyle name="Comma 22" xfId="1170" xr:uid="{00000000-0005-0000-0000-00003F030000}"/>
    <cellStyle name="Comma 3" xfId="539" xr:uid="{00000000-0005-0000-0000-000040030000}"/>
    <cellStyle name="Comma 3 2" xfId="540" xr:uid="{00000000-0005-0000-0000-000041030000}"/>
    <cellStyle name="Comma 3 2 2" xfId="541" xr:uid="{00000000-0005-0000-0000-000042030000}"/>
    <cellStyle name="Comma 3 2 3" xfId="542" xr:uid="{00000000-0005-0000-0000-000043030000}"/>
    <cellStyle name="Comma 3 2 4" xfId="868" xr:uid="{00000000-0005-0000-0000-000044030000}"/>
    <cellStyle name="Comma 3 3" xfId="543" xr:uid="{00000000-0005-0000-0000-000045030000}"/>
    <cellStyle name="Comma 3 3 2" xfId="544" xr:uid="{00000000-0005-0000-0000-000046030000}"/>
    <cellStyle name="Comma 3 3 3" xfId="545" xr:uid="{00000000-0005-0000-0000-000047030000}"/>
    <cellStyle name="Comma 3 3 4" xfId="869" xr:uid="{00000000-0005-0000-0000-000048030000}"/>
    <cellStyle name="Comma 3 4" xfId="546" xr:uid="{00000000-0005-0000-0000-000049030000}"/>
    <cellStyle name="Comma 3 4 2" xfId="870" xr:uid="{00000000-0005-0000-0000-00004A030000}"/>
    <cellStyle name="Comma 3 5" xfId="547" xr:uid="{00000000-0005-0000-0000-00004B030000}"/>
    <cellStyle name="Comma 3 6" xfId="548" xr:uid="{00000000-0005-0000-0000-00004C030000}"/>
    <cellStyle name="Comma 3 7" xfId="866" xr:uid="{00000000-0005-0000-0000-00004D030000}"/>
    <cellStyle name="Comma 3 8" xfId="867" xr:uid="{00000000-0005-0000-0000-00004E030000}"/>
    <cellStyle name="Comma 4" xfId="549" xr:uid="{00000000-0005-0000-0000-00004F030000}"/>
    <cellStyle name="Comma 4 10" xfId="1172" xr:uid="{00000000-0005-0000-0000-000050030000}"/>
    <cellStyle name="Comma 4 11" xfId="1173" xr:uid="{00000000-0005-0000-0000-000051030000}"/>
    <cellStyle name="Comma 4 12" xfId="1174" xr:uid="{00000000-0005-0000-0000-000052030000}"/>
    <cellStyle name="Comma 4 13" xfId="1175" xr:uid="{00000000-0005-0000-0000-000053030000}"/>
    <cellStyle name="Comma 4 14" xfId="1176" xr:uid="{00000000-0005-0000-0000-000054030000}"/>
    <cellStyle name="Comma 4 15" xfId="1177" xr:uid="{00000000-0005-0000-0000-000055030000}"/>
    <cellStyle name="Comma 4 16" xfId="1178" xr:uid="{00000000-0005-0000-0000-000056030000}"/>
    <cellStyle name="Comma 4 17" xfId="1179" xr:uid="{00000000-0005-0000-0000-000057030000}"/>
    <cellStyle name="Comma 4 18" xfId="1171" xr:uid="{00000000-0005-0000-0000-000058030000}"/>
    <cellStyle name="Comma 4 2" xfId="550" xr:uid="{00000000-0005-0000-0000-000059030000}"/>
    <cellStyle name="Comma 4 2 2" xfId="551" xr:uid="{00000000-0005-0000-0000-00005A030000}"/>
    <cellStyle name="Comma 4 2 3" xfId="1181" xr:uid="{00000000-0005-0000-0000-00005B030000}"/>
    <cellStyle name="Comma 4 2 4" xfId="1180" xr:uid="{00000000-0005-0000-0000-00005C030000}"/>
    <cellStyle name="Comma 4 3" xfId="871" xr:uid="{00000000-0005-0000-0000-00005D030000}"/>
    <cellStyle name="Comma 4 4" xfId="1182" xr:uid="{00000000-0005-0000-0000-00005E030000}"/>
    <cellStyle name="Comma 4 5" xfId="1183" xr:uid="{00000000-0005-0000-0000-00005F030000}"/>
    <cellStyle name="Comma 4 6" xfId="1184" xr:uid="{00000000-0005-0000-0000-000060030000}"/>
    <cellStyle name="Comma 4 7" xfId="1185" xr:uid="{00000000-0005-0000-0000-000061030000}"/>
    <cellStyle name="Comma 4 8" xfId="1186" xr:uid="{00000000-0005-0000-0000-000062030000}"/>
    <cellStyle name="Comma 4 9" xfId="1187" xr:uid="{00000000-0005-0000-0000-000063030000}"/>
    <cellStyle name="Comma 5" xfId="552" xr:uid="{00000000-0005-0000-0000-000064030000}"/>
    <cellStyle name="Comma 5 2" xfId="553" xr:uid="{00000000-0005-0000-0000-000065030000}"/>
    <cellStyle name="Comma 5 2 2" xfId="554" xr:uid="{00000000-0005-0000-0000-000066030000}"/>
    <cellStyle name="Comma 5 2 3" xfId="555" xr:uid="{00000000-0005-0000-0000-000067030000}"/>
    <cellStyle name="Comma 5 3" xfId="556" xr:uid="{00000000-0005-0000-0000-000068030000}"/>
    <cellStyle name="Comma 5 4" xfId="557" xr:uid="{00000000-0005-0000-0000-000069030000}"/>
    <cellStyle name="Comma 6" xfId="558" xr:uid="{00000000-0005-0000-0000-00006A030000}"/>
    <cellStyle name="Comma 6 2" xfId="559" xr:uid="{00000000-0005-0000-0000-00006B030000}"/>
    <cellStyle name="Comma 6 2 2" xfId="560" xr:uid="{00000000-0005-0000-0000-00006C030000}"/>
    <cellStyle name="Comma 6 2 3" xfId="561" xr:uid="{00000000-0005-0000-0000-00006D030000}"/>
    <cellStyle name="Comma 6 3" xfId="562" xr:uid="{00000000-0005-0000-0000-00006E030000}"/>
    <cellStyle name="Comma 6 3 2" xfId="563" xr:uid="{00000000-0005-0000-0000-00006F030000}"/>
    <cellStyle name="Comma 6 3 3" xfId="564" xr:uid="{00000000-0005-0000-0000-000070030000}"/>
    <cellStyle name="Comma 6 4" xfId="565" xr:uid="{00000000-0005-0000-0000-000071030000}"/>
    <cellStyle name="Comma 6 4 2" xfId="566" xr:uid="{00000000-0005-0000-0000-000072030000}"/>
    <cellStyle name="Comma 6 4 3" xfId="567" xr:uid="{00000000-0005-0000-0000-000073030000}"/>
    <cellStyle name="Comma 6 5" xfId="568" xr:uid="{00000000-0005-0000-0000-000074030000}"/>
    <cellStyle name="Comma 6 5 2" xfId="569" xr:uid="{00000000-0005-0000-0000-000075030000}"/>
    <cellStyle name="Comma 6 5 3" xfId="570" xr:uid="{00000000-0005-0000-0000-000076030000}"/>
    <cellStyle name="Comma 6 6" xfId="571" xr:uid="{00000000-0005-0000-0000-000077030000}"/>
    <cellStyle name="Comma 6 6 2" xfId="572" xr:uid="{00000000-0005-0000-0000-000078030000}"/>
    <cellStyle name="Comma 6 6 3" xfId="573" xr:uid="{00000000-0005-0000-0000-000079030000}"/>
    <cellStyle name="Comma 6 7" xfId="574" xr:uid="{00000000-0005-0000-0000-00007A030000}"/>
    <cellStyle name="Comma 6 8" xfId="575" xr:uid="{00000000-0005-0000-0000-00007B030000}"/>
    <cellStyle name="Comma 7" xfId="576" xr:uid="{00000000-0005-0000-0000-00007C030000}"/>
    <cellStyle name="Comma 8" xfId="577" xr:uid="{00000000-0005-0000-0000-00007D030000}"/>
    <cellStyle name="Comma 8 2" xfId="578" xr:uid="{00000000-0005-0000-0000-00007E030000}"/>
    <cellStyle name="Comma 9" xfId="579" xr:uid="{00000000-0005-0000-0000-00007F030000}"/>
    <cellStyle name="Euro" xfId="580" xr:uid="{00000000-0005-0000-0000-000080030000}"/>
    <cellStyle name="Explanatory Text" xfId="16" builtinId="53" customBuiltin="1"/>
    <cellStyle name="Explanatory Text 2" xfId="581" xr:uid="{00000000-0005-0000-0000-000082030000}"/>
    <cellStyle name="Explanatory Text 2 2" xfId="1188" xr:uid="{00000000-0005-0000-0000-000083030000}"/>
    <cellStyle name="Explanatory Text 2 3" xfId="1189" xr:uid="{00000000-0005-0000-0000-000084030000}"/>
    <cellStyle name="Explanatory Text 3" xfId="582" xr:uid="{00000000-0005-0000-0000-000085030000}"/>
    <cellStyle name="Explanatory Text 3 2" xfId="1190" xr:uid="{00000000-0005-0000-0000-000086030000}"/>
    <cellStyle name="Explanatory Text 4" xfId="583" xr:uid="{00000000-0005-0000-0000-000087030000}"/>
    <cellStyle name="Good" xfId="7" builtinId="26" customBuiltin="1"/>
    <cellStyle name="Good 2" xfId="584" xr:uid="{00000000-0005-0000-0000-000089030000}"/>
    <cellStyle name="Good 2 2" xfId="1192" xr:uid="{00000000-0005-0000-0000-00008A030000}"/>
    <cellStyle name="Good 2 3" xfId="1193" xr:uid="{00000000-0005-0000-0000-00008B030000}"/>
    <cellStyle name="Good 2 4" xfId="1194" xr:uid="{00000000-0005-0000-0000-00008C030000}"/>
    <cellStyle name="Good 2 5" xfId="1191" xr:uid="{00000000-0005-0000-0000-00008D030000}"/>
    <cellStyle name="Good 3" xfId="585" xr:uid="{00000000-0005-0000-0000-00008E030000}"/>
    <cellStyle name="Good 3 2" xfId="1196" xr:uid="{00000000-0005-0000-0000-00008F030000}"/>
    <cellStyle name="Good 3 3" xfId="1197" xr:uid="{00000000-0005-0000-0000-000090030000}"/>
    <cellStyle name="Good 3 4" xfId="1195" xr:uid="{00000000-0005-0000-0000-000091030000}"/>
    <cellStyle name="Good 4" xfId="586" xr:uid="{00000000-0005-0000-0000-000092030000}"/>
    <cellStyle name="Heading 1" xfId="3" builtinId="16" customBuiltin="1"/>
    <cellStyle name="Heading 1 2" xfId="587" xr:uid="{00000000-0005-0000-0000-000094030000}"/>
    <cellStyle name="Heading 1 2 2" xfId="1198" xr:uid="{00000000-0005-0000-0000-000095030000}"/>
    <cellStyle name="Heading 1 2 3" xfId="1199" xr:uid="{00000000-0005-0000-0000-000096030000}"/>
    <cellStyle name="Heading 1 3" xfId="588" xr:uid="{00000000-0005-0000-0000-000097030000}"/>
    <cellStyle name="Heading 1 3 2" xfId="1200" xr:uid="{00000000-0005-0000-0000-000098030000}"/>
    <cellStyle name="Heading 1 4" xfId="589" xr:uid="{00000000-0005-0000-0000-000099030000}"/>
    <cellStyle name="Heading 2" xfId="4" builtinId="17" customBuiltin="1"/>
    <cellStyle name="Heading 2 2" xfId="590" xr:uid="{00000000-0005-0000-0000-00009B030000}"/>
    <cellStyle name="Heading 2 2 2" xfId="1201" xr:uid="{00000000-0005-0000-0000-00009C030000}"/>
    <cellStyle name="Heading 2 2 3" xfId="1202" xr:uid="{00000000-0005-0000-0000-00009D030000}"/>
    <cellStyle name="Heading 2 3" xfId="591" xr:uid="{00000000-0005-0000-0000-00009E030000}"/>
    <cellStyle name="Heading 2 3 2" xfId="1203" xr:uid="{00000000-0005-0000-0000-00009F030000}"/>
    <cellStyle name="Heading 2 4" xfId="592" xr:uid="{00000000-0005-0000-0000-0000A0030000}"/>
    <cellStyle name="Heading 3" xfId="5" builtinId="18" customBuiltin="1"/>
    <cellStyle name="Heading 3 2" xfId="593" xr:uid="{00000000-0005-0000-0000-0000A2030000}"/>
    <cellStyle name="Heading 3 2 2" xfId="1204" xr:uid="{00000000-0005-0000-0000-0000A3030000}"/>
    <cellStyle name="Heading 3 2 3" xfId="1205" xr:uid="{00000000-0005-0000-0000-0000A4030000}"/>
    <cellStyle name="Heading 3 3" xfId="594" xr:uid="{00000000-0005-0000-0000-0000A5030000}"/>
    <cellStyle name="Heading 3 3 2" xfId="1206" xr:uid="{00000000-0005-0000-0000-0000A6030000}"/>
    <cellStyle name="Heading 3 4" xfId="595" xr:uid="{00000000-0005-0000-0000-0000A7030000}"/>
    <cellStyle name="Heading 4" xfId="6" builtinId="19" customBuiltin="1"/>
    <cellStyle name="Heading 4 2" xfId="596" xr:uid="{00000000-0005-0000-0000-0000A9030000}"/>
    <cellStyle name="Heading 4 2 2" xfId="1207" xr:uid="{00000000-0005-0000-0000-0000AA030000}"/>
    <cellStyle name="Heading 4 2 3" xfId="1208" xr:uid="{00000000-0005-0000-0000-0000AB030000}"/>
    <cellStyle name="Heading 4 3" xfId="597" xr:uid="{00000000-0005-0000-0000-0000AC030000}"/>
    <cellStyle name="Heading 4 3 2" xfId="1209" xr:uid="{00000000-0005-0000-0000-0000AD030000}"/>
    <cellStyle name="Heading 4 4" xfId="598" xr:uid="{00000000-0005-0000-0000-0000AE030000}"/>
    <cellStyle name="Hyperlink 2" xfId="1210" xr:uid="{00000000-0005-0000-0000-0000AF030000}"/>
    <cellStyle name="Hyperlink 4" xfId="1211" xr:uid="{00000000-0005-0000-0000-0000B0030000}"/>
    <cellStyle name="Input" xfId="10" builtinId="20" customBuiltin="1"/>
    <cellStyle name="Input 2" xfId="599" xr:uid="{00000000-0005-0000-0000-0000B2030000}"/>
    <cellStyle name="Input 2 2" xfId="1213" xr:uid="{00000000-0005-0000-0000-0000B3030000}"/>
    <cellStyle name="Input 2 3" xfId="1214" xr:uid="{00000000-0005-0000-0000-0000B4030000}"/>
    <cellStyle name="Input 2 4" xfId="1215" xr:uid="{00000000-0005-0000-0000-0000B5030000}"/>
    <cellStyle name="Input 2 5" xfId="1212" xr:uid="{00000000-0005-0000-0000-0000B6030000}"/>
    <cellStyle name="Input 3" xfId="600" xr:uid="{00000000-0005-0000-0000-0000B7030000}"/>
    <cellStyle name="Input 3 2" xfId="1217" xr:uid="{00000000-0005-0000-0000-0000B8030000}"/>
    <cellStyle name="Input 3 3" xfId="1218" xr:uid="{00000000-0005-0000-0000-0000B9030000}"/>
    <cellStyle name="Input 3 4" xfId="1216" xr:uid="{00000000-0005-0000-0000-0000BA030000}"/>
    <cellStyle name="Input 4" xfId="601" xr:uid="{00000000-0005-0000-0000-0000BB030000}"/>
    <cellStyle name="Linked Cell" xfId="13" builtinId="24" customBuiltin="1"/>
    <cellStyle name="Linked Cell 2" xfId="602" xr:uid="{00000000-0005-0000-0000-0000BD030000}"/>
    <cellStyle name="Linked Cell 2 2" xfId="1219" xr:uid="{00000000-0005-0000-0000-0000BE030000}"/>
    <cellStyle name="Linked Cell 2 3" xfId="1220" xr:uid="{00000000-0005-0000-0000-0000BF030000}"/>
    <cellStyle name="Linked Cell 3" xfId="603" xr:uid="{00000000-0005-0000-0000-0000C0030000}"/>
    <cellStyle name="Linked Cell 3 2" xfId="1221" xr:uid="{00000000-0005-0000-0000-0000C1030000}"/>
    <cellStyle name="Linked Cell 4" xfId="604" xr:uid="{00000000-0005-0000-0000-0000C2030000}"/>
    <cellStyle name="Neutral" xfId="9" builtinId="28" customBuiltin="1"/>
    <cellStyle name="Neutral 2" xfId="605" xr:uid="{00000000-0005-0000-0000-0000C4030000}"/>
    <cellStyle name="Neutral 2 2" xfId="1223" xr:uid="{00000000-0005-0000-0000-0000C5030000}"/>
    <cellStyle name="Neutral 2 3" xfId="1224" xr:uid="{00000000-0005-0000-0000-0000C6030000}"/>
    <cellStyle name="Neutral 2 4" xfId="1225" xr:uid="{00000000-0005-0000-0000-0000C7030000}"/>
    <cellStyle name="Neutral 2 5" xfId="1222" xr:uid="{00000000-0005-0000-0000-0000C8030000}"/>
    <cellStyle name="Neutral 3" xfId="606" xr:uid="{00000000-0005-0000-0000-0000C9030000}"/>
    <cellStyle name="Neutral 3 2" xfId="1227" xr:uid="{00000000-0005-0000-0000-0000CA030000}"/>
    <cellStyle name="Neutral 3 3" xfId="1228" xr:uid="{00000000-0005-0000-0000-0000CB030000}"/>
    <cellStyle name="Neutral 3 4" xfId="1226" xr:uid="{00000000-0005-0000-0000-0000CC030000}"/>
    <cellStyle name="Neutral 4" xfId="607" xr:uid="{00000000-0005-0000-0000-0000CD030000}"/>
    <cellStyle name="Normal" xfId="0" builtinId="0"/>
    <cellStyle name="Normal 10" xfId="608" xr:uid="{00000000-0005-0000-0000-0000CF030000}"/>
    <cellStyle name="Normal 10 2" xfId="1230" xr:uid="{00000000-0005-0000-0000-0000D0030000}"/>
    <cellStyle name="Normal 10 3" xfId="1229" xr:uid="{00000000-0005-0000-0000-0000D1030000}"/>
    <cellStyle name="Normal 11" xfId="609" xr:uid="{00000000-0005-0000-0000-0000D2030000}"/>
    <cellStyle name="Normal 11 2" xfId="1232" xr:uid="{00000000-0005-0000-0000-0000D3030000}"/>
    <cellStyle name="Normal 11 3" xfId="1231" xr:uid="{00000000-0005-0000-0000-0000D4030000}"/>
    <cellStyle name="Normal 12" xfId="610" xr:uid="{00000000-0005-0000-0000-0000D5030000}"/>
    <cellStyle name="Normal 13" xfId="611" xr:uid="{00000000-0005-0000-0000-0000D6030000}"/>
    <cellStyle name="Normal 13 2" xfId="612" xr:uid="{00000000-0005-0000-0000-0000D7030000}"/>
    <cellStyle name="Normal 13 3" xfId="613" xr:uid="{00000000-0005-0000-0000-0000D8030000}"/>
    <cellStyle name="Normal 13 4" xfId="1233" xr:uid="{00000000-0005-0000-0000-0000D9030000}"/>
    <cellStyle name="Normal 14" xfId="614" xr:uid="{00000000-0005-0000-0000-0000DA030000}"/>
    <cellStyle name="Normal 15" xfId="615" xr:uid="{00000000-0005-0000-0000-0000DB030000}"/>
    <cellStyle name="Normal 15 2" xfId="616" xr:uid="{00000000-0005-0000-0000-0000DC030000}"/>
    <cellStyle name="Normal 16" xfId="617" xr:uid="{00000000-0005-0000-0000-0000DD030000}"/>
    <cellStyle name="Normal 16 2" xfId="618" xr:uid="{00000000-0005-0000-0000-0000DE030000}"/>
    <cellStyle name="Normal 17" xfId="619" xr:uid="{00000000-0005-0000-0000-0000DF030000}"/>
    <cellStyle name="Normal 17 2" xfId="620" xr:uid="{00000000-0005-0000-0000-0000E0030000}"/>
    <cellStyle name="Normal 18" xfId="621" xr:uid="{00000000-0005-0000-0000-0000E1030000}"/>
    <cellStyle name="Normal 18 2" xfId="622" xr:uid="{00000000-0005-0000-0000-0000E2030000}"/>
    <cellStyle name="Normal 19" xfId="623" xr:uid="{00000000-0005-0000-0000-0000E3030000}"/>
    <cellStyle name="Normal 19 2" xfId="624" xr:uid="{00000000-0005-0000-0000-0000E4030000}"/>
    <cellStyle name="Normal 2" xfId="1" xr:uid="{00000000-0005-0000-0000-0000E5030000}"/>
    <cellStyle name="Normal 2 10" xfId="625" xr:uid="{00000000-0005-0000-0000-0000E6030000}"/>
    <cellStyle name="Normal 2 11" xfId="626" xr:uid="{00000000-0005-0000-0000-0000E7030000}"/>
    <cellStyle name="Normal 2 12" xfId="627" xr:uid="{00000000-0005-0000-0000-0000E8030000}"/>
    <cellStyle name="Normal 2 13" xfId="628" xr:uid="{00000000-0005-0000-0000-0000E9030000}"/>
    <cellStyle name="Normal 2 14" xfId="629" xr:uid="{00000000-0005-0000-0000-0000EA030000}"/>
    <cellStyle name="Normal 2 15" xfId="862" xr:uid="{00000000-0005-0000-0000-0000EB030000}"/>
    <cellStyle name="Normal 2 2" xfId="630" xr:uid="{00000000-0005-0000-0000-0000EC030000}"/>
    <cellStyle name="Normal 2 2 10" xfId="631" xr:uid="{00000000-0005-0000-0000-0000ED030000}"/>
    <cellStyle name="Normal 2 2 11" xfId="632" xr:uid="{00000000-0005-0000-0000-0000EE030000}"/>
    <cellStyle name="Normal 2 2 2" xfId="633" xr:uid="{00000000-0005-0000-0000-0000EF030000}"/>
    <cellStyle name="Normal 2 2 2 2" xfId="634" xr:uid="{00000000-0005-0000-0000-0000F0030000}"/>
    <cellStyle name="Normal 2 2 2 2 2" xfId="635" xr:uid="{00000000-0005-0000-0000-0000F1030000}"/>
    <cellStyle name="Normal 2 2 2 2 2 2" xfId="636" xr:uid="{00000000-0005-0000-0000-0000F2030000}"/>
    <cellStyle name="Normal 2 2 2 2 2 3" xfId="637" xr:uid="{00000000-0005-0000-0000-0000F3030000}"/>
    <cellStyle name="Normal 2 2 2 2 2 4" xfId="638" xr:uid="{00000000-0005-0000-0000-0000F4030000}"/>
    <cellStyle name="Normal 2 2 2 2 2 5" xfId="639" xr:uid="{00000000-0005-0000-0000-0000F5030000}"/>
    <cellStyle name="Normal 2 2 2 2 2 6" xfId="640" xr:uid="{00000000-0005-0000-0000-0000F6030000}"/>
    <cellStyle name="Normal 2 2 2 2 2 7" xfId="641" xr:uid="{00000000-0005-0000-0000-0000F7030000}"/>
    <cellStyle name="Normal 2 2 2 2 2 8" xfId="642" xr:uid="{00000000-0005-0000-0000-0000F8030000}"/>
    <cellStyle name="Normal 2 2 2 2 3" xfId="643" xr:uid="{00000000-0005-0000-0000-0000F9030000}"/>
    <cellStyle name="Normal 2 2 2 2 4" xfId="644" xr:uid="{00000000-0005-0000-0000-0000FA030000}"/>
    <cellStyle name="Normal 2 2 2 2 5" xfId="645" xr:uid="{00000000-0005-0000-0000-0000FB030000}"/>
    <cellStyle name="Normal 2 2 2 2 6" xfId="646" xr:uid="{00000000-0005-0000-0000-0000FC030000}"/>
    <cellStyle name="Normal 2 2 2 2 7" xfId="647" xr:uid="{00000000-0005-0000-0000-0000FD030000}"/>
    <cellStyle name="Normal 2 2 2 2 8" xfId="648" xr:uid="{00000000-0005-0000-0000-0000FE030000}"/>
    <cellStyle name="Normal 2 2 2 3" xfId="649" xr:uid="{00000000-0005-0000-0000-0000FF030000}"/>
    <cellStyle name="Normal 2 2 2 4" xfId="650" xr:uid="{00000000-0005-0000-0000-000000040000}"/>
    <cellStyle name="Normal 2 2 2 5" xfId="651" xr:uid="{00000000-0005-0000-0000-000001040000}"/>
    <cellStyle name="Normal 2 2 2 6" xfId="652" xr:uid="{00000000-0005-0000-0000-000002040000}"/>
    <cellStyle name="Normal 2 2 2 7" xfId="653" xr:uid="{00000000-0005-0000-0000-000003040000}"/>
    <cellStyle name="Normal 2 2 2 8" xfId="654" xr:uid="{00000000-0005-0000-0000-000004040000}"/>
    <cellStyle name="Normal 2 2 2 9" xfId="655" xr:uid="{00000000-0005-0000-0000-000005040000}"/>
    <cellStyle name="Normal 2 2 3" xfId="656" xr:uid="{00000000-0005-0000-0000-000006040000}"/>
    <cellStyle name="Normal 2 2 4" xfId="657" xr:uid="{00000000-0005-0000-0000-000007040000}"/>
    <cellStyle name="Normal 2 2 5" xfId="658" xr:uid="{00000000-0005-0000-0000-000008040000}"/>
    <cellStyle name="Normal 2 2 5 2" xfId="659" xr:uid="{00000000-0005-0000-0000-000009040000}"/>
    <cellStyle name="Normal 2 2 6" xfId="660" xr:uid="{00000000-0005-0000-0000-00000A040000}"/>
    <cellStyle name="Normal 2 2 7" xfId="661" xr:uid="{00000000-0005-0000-0000-00000B040000}"/>
    <cellStyle name="Normal 2 2 8" xfId="662" xr:uid="{00000000-0005-0000-0000-00000C040000}"/>
    <cellStyle name="Normal 2 2 9" xfId="663" xr:uid="{00000000-0005-0000-0000-00000D040000}"/>
    <cellStyle name="Normal 2 3" xfId="664" xr:uid="{00000000-0005-0000-0000-00000E040000}"/>
    <cellStyle name="Normal 2 3 2" xfId="665" xr:uid="{00000000-0005-0000-0000-00000F040000}"/>
    <cellStyle name="Normal 2 3 2 2" xfId="666" xr:uid="{00000000-0005-0000-0000-000010040000}"/>
    <cellStyle name="Normal 2 3 3" xfId="667" xr:uid="{00000000-0005-0000-0000-000011040000}"/>
    <cellStyle name="Normal 2 4" xfId="668" xr:uid="{00000000-0005-0000-0000-000012040000}"/>
    <cellStyle name="Normal 2 5" xfId="669" xr:uid="{00000000-0005-0000-0000-000013040000}"/>
    <cellStyle name="Normal 2 5 2" xfId="670" xr:uid="{00000000-0005-0000-0000-000014040000}"/>
    <cellStyle name="Normal 2 6" xfId="671" xr:uid="{00000000-0005-0000-0000-000015040000}"/>
    <cellStyle name="Normal 2 7" xfId="672" xr:uid="{00000000-0005-0000-0000-000016040000}"/>
    <cellStyle name="Normal 2 8" xfId="673" xr:uid="{00000000-0005-0000-0000-000017040000}"/>
    <cellStyle name="Normal 2 9" xfId="674" xr:uid="{00000000-0005-0000-0000-000018040000}"/>
    <cellStyle name="Normal 20" xfId="675" xr:uid="{00000000-0005-0000-0000-000019040000}"/>
    <cellStyle name="Normal 21" xfId="676" xr:uid="{00000000-0005-0000-0000-00001A040000}"/>
    <cellStyle name="Normal 22" xfId="677" xr:uid="{00000000-0005-0000-0000-00001B040000}"/>
    <cellStyle name="Normal 23" xfId="43" xr:uid="{00000000-0005-0000-0000-00001C040000}"/>
    <cellStyle name="Normal 24" xfId="859" xr:uid="{00000000-0005-0000-0000-00001D040000}"/>
    <cellStyle name="Normal 24 2" xfId="1235" xr:uid="{00000000-0005-0000-0000-00001E040000}"/>
    <cellStyle name="Normal 24 3" xfId="1234" xr:uid="{00000000-0005-0000-0000-00001F040000}"/>
    <cellStyle name="Normal 3" xfId="678" xr:uid="{00000000-0005-0000-0000-000020040000}"/>
    <cellStyle name="Normal 3 10" xfId="679" xr:uid="{00000000-0005-0000-0000-000021040000}"/>
    <cellStyle name="Normal 3 11" xfId="865" xr:uid="{00000000-0005-0000-0000-000022040000}"/>
    <cellStyle name="Normal 3 11 2" xfId="1237" xr:uid="{00000000-0005-0000-0000-000023040000}"/>
    <cellStyle name="Normal 3 11 3" xfId="1236" xr:uid="{00000000-0005-0000-0000-000024040000}"/>
    <cellStyle name="Normal 3 12" xfId="1238" xr:uid="{00000000-0005-0000-0000-000025040000}"/>
    <cellStyle name="Normal 3 13" xfId="1239" xr:uid="{00000000-0005-0000-0000-000026040000}"/>
    <cellStyle name="Normal 3 14" xfId="1240" xr:uid="{00000000-0005-0000-0000-000027040000}"/>
    <cellStyle name="Normal 3 15" xfId="1241" xr:uid="{00000000-0005-0000-0000-000028040000}"/>
    <cellStyle name="Normal 3 16" xfId="1242" xr:uid="{00000000-0005-0000-0000-000029040000}"/>
    <cellStyle name="Normal 3 17" xfId="1243" xr:uid="{00000000-0005-0000-0000-00002A040000}"/>
    <cellStyle name="Normal 3 2" xfId="680" xr:uid="{00000000-0005-0000-0000-00002B040000}"/>
    <cellStyle name="Normal 3 2 2" xfId="681" xr:uid="{00000000-0005-0000-0000-00002C040000}"/>
    <cellStyle name="Normal 3 2 2 2" xfId="1244" xr:uid="{00000000-0005-0000-0000-00002D040000}"/>
    <cellStyle name="Normal 3 2 2 3" xfId="1245" xr:uid="{00000000-0005-0000-0000-00002E040000}"/>
    <cellStyle name="Normal 3 2 2 3 2" xfId="1246" xr:uid="{00000000-0005-0000-0000-00002F040000}"/>
    <cellStyle name="Normal 3 2 2 4" xfId="1247" xr:uid="{00000000-0005-0000-0000-000030040000}"/>
    <cellStyle name="Normal 3 3" xfId="682" xr:uid="{00000000-0005-0000-0000-000031040000}"/>
    <cellStyle name="Normal 3 3 2" xfId="683" xr:uid="{00000000-0005-0000-0000-000032040000}"/>
    <cellStyle name="Normal 3 4" xfId="684" xr:uid="{00000000-0005-0000-0000-000033040000}"/>
    <cellStyle name="Normal 3 4 2" xfId="1249" xr:uid="{00000000-0005-0000-0000-000034040000}"/>
    <cellStyle name="Normal 3 4 3" xfId="1250" xr:uid="{00000000-0005-0000-0000-000035040000}"/>
    <cellStyle name="Normal 3 4 4" xfId="1248" xr:uid="{00000000-0005-0000-0000-000036040000}"/>
    <cellStyle name="Normal 3 5" xfId="685" xr:uid="{00000000-0005-0000-0000-000037040000}"/>
    <cellStyle name="Normal 3 6" xfId="686" xr:uid="{00000000-0005-0000-0000-000038040000}"/>
    <cellStyle name="Normal 3 7" xfId="687" xr:uid="{00000000-0005-0000-0000-000039040000}"/>
    <cellStyle name="Normal 3 8" xfId="688" xr:uid="{00000000-0005-0000-0000-00003A040000}"/>
    <cellStyle name="Normal 3 9" xfId="689" xr:uid="{00000000-0005-0000-0000-00003B040000}"/>
    <cellStyle name="Normal 33" xfId="1251" xr:uid="{00000000-0005-0000-0000-00003C040000}"/>
    <cellStyle name="Normal 37" xfId="1252" xr:uid="{00000000-0005-0000-0000-00003D040000}"/>
    <cellStyle name="Normal 38" xfId="1253" xr:uid="{00000000-0005-0000-0000-00003E040000}"/>
    <cellStyle name="Normal 39" xfId="1254" xr:uid="{00000000-0005-0000-0000-00003F040000}"/>
    <cellStyle name="Normal 4" xfId="690" xr:uid="{00000000-0005-0000-0000-000040040000}"/>
    <cellStyle name="Normal 4 10" xfId="1256" xr:uid="{00000000-0005-0000-0000-000041040000}"/>
    <cellStyle name="Normal 4 11" xfId="1257" xr:uid="{00000000-0005-0000-0000-000042040000}"/>
    <cellStyle name="Normal 4 12" xfId="1258" xr:uid="{00000000-0005-0000-0000-000043040000}"/>
    <cellStyle name="Normal 4 13" xfId="1259" xr:uid="{00000000-0005-0000-0000-000044040000}"/>
    <cellStyle name="Normal 4 14" xfId="1260" xr:uid="{00000000-0005-0000-0000-000045040000}"/>
    <cellStyle name="Normal 4 15" xfId="1261" xr:uid="{00000000-0005-0000-0000-000046040000}"/>
    <cellStyle name="Normal 4 16" xfId="1262" xr:uid="{00000000-0005-0000-0000-000047040000}"/>
    <cellStyle name="Normal 4 17" xfId="1263" xr:uid="{00000000-0005-0000-0000-000048040000}"/>
    <cellStyle name="Normal 4 18" xfId="1255" xr:uid="{00000000-0005-0000-0000-000049040000}"/>
    <cellStyle name="Normal 4 2" xfId="691" xr:uid="{00000000-0005-0000-0000-00004A040000}"/>
    <cellStyle name="Normal 4 2 2" xfId="1265" xr:uid="{00000000-0005-0000-0000-00004B040000}"/>
    <cellStyle name="Normal 4 2 3" xfId="1266" xr:uid="{00000000-0005-0000-0000-00004C040000}"/>
    <cellStyle name="Normal 4 2 4" xfId="1264" xr:uid="{00000000-0005-0000-0000-00004D040000}"/>
    <cellStyle name="Normal 4 3" xfId="1267" xr:uid="{00000000-0005-0000-0000-00004E040000}"/>
    <cellStyle name="Normal 4 4" xfId="1268" xr:uid="{00000000-0005-0000-0000-00004F040000}"/>
    <cellStyle name="Normal 4 5" xfId="1269" xr:uid="{00000000-0005-0000-0000-000050040000}"/>
    <cellStyle name="Normal 4 6" xfId="1270" xr:uid="{00000000-0005-0000-0000-000051040000}"/>
    <cellStyle name="Normal 4 7" xfId="1271" xr:uid="{00000000-0005-0000-0000-000052040000}"/>
    <cellStyle name="Normal 4 8" xfId="1272" xr:uid="{00000000-0005-0000-0000-000053040000}"/>
    <cellStyle name="Normal 4 9" xfId="1273" xr:uid="{00000000-0005-0000-0000-000054040000}"/>
    <cellStyle name="Normal 40" xfId="1274" xr:uid="{00000000-0005-0000-0000-000055040000}"/>
    <cellStyle name="Normal 41" xfId="1275" xr:uid="{00000000-0005-0000-0000-000056040000}"/>
    <cellStyle name="Normal 42" xfId="1276" xr:uid="{00000000-0005-0000-0000-000057040000}"/>
    <cellStyle name="Normal 43" xfId="1277" xr:uid="{00000000-0005-0000-0000-000058040000}"/>
    <cellStyle name="Normal 44" xfId="1278" xr:uid="{00000000-0005-0000-0000-000059040000}"/>
    <cellStyle name="Normal 45" xfId="1279" xr:uid="{00000000-0005-0000-0000-00005A040000}"/>
    <cellStyle name="Normal 46" xfId="1280" xr:uid="{00000000-0005-0000-0000-00005B040000}"/>
    <cellStyle name="Normal 47" xfId="1281" xr:uid="{00000000-0005-0000-0000-00005C040000}"/>
    <cellStyle name="Normal 48" xfId="1282" xr:uid="{00000000-0005-0000-0000-00005D040000}"/>
    <cellStyle name="Normal 49" xfId="1283" xr:uid="{00000000-0005-0000-0000-00005E040000}"/>
    <cellStyle name="Normal 5" xfId="692" xr:uid="{00000000-0005-0000-0000-00005F040000}"/>
    <cellStyle name="Normal 5 10" xfId="1284" xr:uid="{00000000-0005-0000-0000-000060040000}"/>
    <cellStyle name="Normal 5 11" xfId="1285" xr:uid="{00000000-0005-0000-0000-000061040000}"/>
    <cellStyle name="Normal 5 12" xfId="1286" xr:uid="{00000000-0005-0000-0000-000062040000}"/>
    <cellStyle name="Normal 5 13" xfId="1287" xr:uid="{00000000-0005-0000-0000-000063040000}"/>
    <cellStyle name="Normal 5 14" xfId="1288" xr:uid="{00000000-0005-0000-0000-000064040000}"/>
    <cellStyle name="Normal 5 15" xfId="1289" xr:uid="{00000000-0005-0000-0000-000065040000}"/>
    <cellStyle name="Normal 5 16" xfId="1290" xr:uid="{00000000-0005-0000-0000-000066040000}"/>
    <cellStyle name="Normal 5 17" xfId="1291" xr:uid="{00000000-0005-0000-0000-000067040000}"/>
    <cellStyle name="Normal 5 18" xfId="1292" xr:uid="{00000000-0005-0000-0000-000068040000}"/>
    <cellStyle name="Normal 5 19" xfId="1293" xr:uid="{00000000-0005-0000-0000-000069040000}"/>
    <cellStyle name="Normal 5 2" xfId="872" xr:uid="{00000000-0005-0000-0000-00006A040000}"/>
    <cellStyle name="Normal 5 2 2" xfId="1295" xr:uid="{00000000-0005-0000-0000-00006B040000}"/>
    <cellStyle name="Normal 5 2 3" xfId="1294" xr:uid="{00000000-0005-0000-0000-00006C040000}"/>
    <cellStyle name="Normal 5 20" xfId="1296" xr:uid="{00000000-0005-0000-0000-00006D040000}"/>
    <cellStyle name="Normal 5 21" xfId="1297" xr:uid="{00000000-0005-0000-0000-00006E040000}"/>
    <cellStyle name="Normal 5 22" xfId="1298" xr:uid="{00000000-0005-0000-0000-00006F040000}"/>
    <cellStyle name="Normal 5 23" xfId="1299" xr:uid="{00000000-0005-0000-0000-000070040000}"/>
    <cellStyle name="Normal 5 24" xfId="1300" xr:uid="{00000000-0005-0000-0000-000071040000}"/>
    <cellStyle name="Normal 5 25" xfId="1301" xr:uid="{00000000-0005-0000-0000-000072040000}"/>
    <cellStyle name="Normal 5 26" xfId="1302" xr:uid="{00000000-0005-0000-0000-000073040000}"/>
    <cellStyle name="Normal 5 27" xfId="1303" xr:uid="{00000000-0005-0000-0000-000074040000}"/>
    <cellStyle name="Normal 5 3" xfId="1304" xr:uid="{00000000-0005-0000-0000-000075040000}"/>
    <cellStyle name="Normal 5 4" xfId="1305" xr:uid="{00000000-0005-0000-0000-000076040000}"/>
    <cellStyle name="Normal 5 5" xfId="1306" xr:uid="{00000000-0005-0000-0000-000077040000}"/>
    <cellStyle name="Normal 5 6" xfId="1307" xr:uid="{00000000-0005-0000-0000-000078040000}"/>
    <cellStyle name="Normal 5 7" xfId="1308" xr:uid="{00000000-0005-0000-0000-000079040000}"/>
    <cellStyle name="Normal 5 8" xfId="1309" xr:uid="{00000000-0005-0000-0000-00007A040000}"/>
    <cellStyle name="Normal 5 9" xfId="1310" xr:uid="{00000000-0005-0000-0000-00007B040000}"/>
    <cellStyle name="Normal 50" xfId="1311" xr:uid="{00000000-0005-0000-0000-00007C040000}"/>
    <cellStyle name="Normal 51" xfId="1312" xr:uid="{00000000-0005-0000-0000-00007D040000}"/>
    <cellStyle name="Normal 52" xfId="1313" xr:uid="{00000000-0005-0000-0000-00007E040000}"/>
    <cellStyle name="Normal 53" xfId="1314" xr:uid="{00000000-0005-0000-0000-00007F040000}"/>
    <cellStyle name="Normal 54" xfId="1315" xr:uid="{00000000-0005-0000-0000-000080040000}"/>
    <cellStyle name="Normal 55" xfId="1316" xr:uid="{00000000-0005-0000-0000-000081040000}"/>
    <cellStyle name="Normal 56" xfId="1317" xr:uid="{00000000-0005-0000-0000-000082040000}"/>
    <cellStyle name="Normal 57" xfId="1318" xr:uid="{00000000-0005-0000-0000-000083040000}"/>
    <cellStyle name="Normal 58" xfId="1319" xr:uid="{00000000-0005-0000-0000-000084040000}"/>
    <cellStyle name="Normal 59" xfId="1320" xr:uid="{00000000-0005-0000-0000-000085040000}"/>
    <cellStyle name="Normal 6" xfId="693" xr:uid="{00000000-0005-0000-0000-000086040000}"/>
    <cellStyle name="Normal 6 2" xfId="694" xr:uid="{00000000-0005-0000-0000-000087040000}"/>
    <cellStyle name="Normal 6 3" xfId="695" xr:uid="{00000000-0005-0000-0000-000088040000}"/>
    <cellStyle name="Normal 6 4" xfId="1321" xr:uid="{00000000-0005-0000-0000-000089040000}"/>
    <cellStyle name="Normal 60" xfId="1322" xr:uid="{00000000-0005-0000-0000-00008A040000}"/>
    <cellStyle name="Normal 61" xfId="1323" xr:uid="{00000000-0005-0000-0000-00008B040000}"/>
    <cellStyle name="Normal 62" xfId="1324" xr:uid="{00000000-0005-0000-0000-00008C040000}"/>
    <cellStyle name="Normal 7" xfId="696" xr:uid="{00000000-0005-0000-0000-00008D040000}"/>
    <cellStyle name="Normal 7 2" xfId="1326" xr:uid="{00000000-0005-0000-0000-00008E040000}"/>
    <cellStyle name="Normal 7 3" xfId="1325" xr:uid="{00000000-0005-0000-0000-00008F040000}"/>
    <cellStyle name="Normal 8" xfId="697" xr:uid="{00000000-0005-0000-0000-000090040000}"/>
    <cellStyle name="Normal 8 2" xfId="1328" xr:uid="{00000000-0005-0000-0000-000091040000}"/>
    <cellStyle name="Normal 8 3" xfId="1327" xr:uid="{00000000-0005-0000-0000-000092040000}"/>
    <cellStyle name="Normal 9" xfId="698" xr:uid="{00000000-0005-0000-0000-000093040000}"/>
    <cellStyle name="Normal 9 2" xfId="1330" xr:uid="{00000000-0005-0000-0000-000094040000}"/>
    <cellStyle name="Normal 9 3" xfId="1329" xr:uid="{00000000-0005-0000-0000-000095040000}"/>
    <cellStyle name="Note 10" xfId="1331" xr:uid="{00000000-0005-0000-0000-000096040000}"/>
    <cellStyle name="Note 10 2" xfId="1332" xr:uid="{00000000-0005-0000-0000-000097040000}"/>
    <cellStyle name="Note 11" xfId="1333" xr:uid="{00000000-0005-0000-0000-000098040000}"/>
    <cellStyle name="Note 11 2" xfId="1334" xr:uid="{00000000-0005-0000-0000-000099040000}"/>
    <cellStyle name="Note 12" xfId="1335" xr:uid="{00000000-0005-0000-0000-00009A040000}"/>
    <cellStyle name="Note 12 2" xfId="1336" xr:uid="{00000000-0005-0000-0000-00009B040000}"/>
    <cellStyle name="Note 13" xfId="1337" xr:uid="{00000000-0005-0000-0000-00009C040000}"/>
    <cellStyle name="Note 13 2" xfId="1338" xr:uid="{00000000-0005-0000-0000-00009D040000}"/>
    <cellStyle name="Note 14" xfId="1339" xr:uid="{00000000-0005-0000-0000-00009E040000}"/>
    <cellStyle name="Note 14 2" xfId="1340" xr:uid="{00000000-0005-0000-0000-00009F040000}"/>
    <cellStyle name="Note 2" xfId="699" xr:uid="{00000000-0005-0000-0000-0000A0040000}"/>
    <cellStyle name="Note 2 10" xfId="1342" xr:uid="{00000000-0005-0000-0000-0000A1040000}"/>
    <cellStyle name="Note 2 10 2" xfId="1343" xr:uid="{00000000-0005-0000-0000-0000A2040000}"/>
    <cellStyle name="Note 2 11" xfId="1344" xr:uid="{00000000-0005-0000-0000-0000A3040000}"/>
    <cellStyle name="Note 2 11 2" xfId="1345" xr:uid="{00000000-0005-0000-0000-0000A4040000}"/>
    <cellStyle name="Note 2 12" xfId="1346" xr:uid="{00000000-0005-0000-0000-0000A5040000}"/>
    <cellStyle name="Note 2 12 2" xfId="1347" xr:uid="{00000000-0005-0000-0000-0000A6040000}"/>
    <cellStyle name="Note 2 13" xfId="1348" xr:uid="{00000000-0005-0000-0000-0000A7040000}"/>
    <cellStyle name="Note 2 13 2" xfId="1349" xr:uid="{00000000-0005-0000-0000-0000A8040000}"/>
    <cellStyle name="Note 2 14" xfId="1350" xr:uid="{00000000-0005-0000-0000-0000A9040000}"/>
    <cellStyle name="Note 2 14 2" xfId="1351" xr:uid="{00000000-0005-0000-0000-0000AA040000}"/>
    <cellStyle name="Note 2 15" xfId="1352" xr:uid="{00000000-0005-0000-0000-0000AB040000}"/>
    <cellStyle name="Note 2 16" xfId="1353" xr:uid="{00000000-0005-0000-0000-0000AC040000}"/>
    <cellStyle name="Note 2 17" xfId="1341" xr:uid="{00000000-0005-0000-0000-0000AD040000}"/>
    <cellStyle name="Note 2 2" xfId="700" xr:uid="{00000000-0005-0000-0000-0000AE040000}"/>
    <cellStyle name="Note 2 2 2" xfId="1355" xr:uid="{00000000-0005-0000-0000-0000AF040000}"/>
    <cellStyle name="Note 2 2 3" xfId="1356" xr:uid="{00000000-0005-0000-0000-0000B0040000}"/>
    <cellStyle name="Note 2 2 4" xfId="1354" xr:uid="{00000000-0005-0000-0000-0000B1040000}"/>
    <cellStyle name="Note 2 3" xfId="701" xr:uid="{00000000-0005-0000-0000-0000B2040000}"/>
    <cellStyle name="Note 2 3 2" xfId="1358" xr:uid="{00000000-0005-0000-0000-0000B3040000}"/>
    <cellStyle name="Note 2 3 3" xfId="1359" xr:uid="{00000000-0005-0000-0000-0000B4040000}"/>
    <cellStyle name="Note 2 3 4" xfId="1357" xr:uid="{00000000-0005-0000-0000-0000B5040000}"/>
    <cellStyle name="Note 2 4" xfId="1360" xr:uid="{00000000-0005-0000-0000-0000B6040000}"/>
    <cellStyle name="Note 2 4 2" xfId="1361" xr:uid="{00000000-0005-0000-0000-0000B7040000}"/>
    <cellStyle name="Note 2 5" xfId="1362" xr:uid="{00000000-0005-0000-0000-0000B8040000}"/>
    <cellStyle name="Note 2 5 2" xfId="1363" xr:uid="{00000000-0005-0000-0000-0000B9040000}"/>
    <cellStyle name="Note 2 6" xfId="1364" xr:uid="{00000000-0005-0000-0000-0000BA040000}"/>
    <cellStyle name="Note 2 6 2" xfId="1365" xr:uid="{00000000-0005-0000-0000-0000BB040000}"/>
    <cellStyle name="Note 2 7" xfId="1366" xr:uid="{00000000-0005-0000-0000-0000BC040000}"/>
    <cellStyle name="Note 2 7 2" xfId="1367" xr:uid="{00000000-0005-0000-0000-0000BD040000}"/>
    <cellStyle name="Note 2 8" xfId="1368" xr:uid="{00000000-0005-0000-0000-0000BE040000}"/>
    <cellStyle name="Note 2 8 2" xfId="1369" xr:uid="{00000000-0005-0000-0000-0000BF040000}"/>
    <cellStyle name="Note 2 9" xfId="1370" xr:uid="{00000000-0005-0000-0000-0000C0040000}"/>
    <cellStyle name="Note 2 9 2" xfId="1371" xr:uid="{00000000-0005-0000-0000-0000C1040000}"/>
    <cellStyle name="Note 3" xfId="702" xr:uid="{00000000-0005-0000-0000-0000C2040000}"/>
    <cellStyle name="Note 3 2" xfId="703" xr:uid="{00000000-0005-0000-0000-0000C3040000}"/>
    <cellStyle name="Note 3 2 2" xfId="1374" xr:uid="{00000000-0005-0000-0000-0000C4040000}"/>
    <cellStyle name="Note 3 2 3" xfId="1375" xr:uid="{00000000-0005-0000-0000-0000C5040000}"/>
    <cellStyle name="Note 3 2 4" xfId="1373" xr:uid="{00000000-0005-0000-0000-0000C6040000}"/>
    <cellStyle name="Note 3 3" xfId="704" xr:uid="{00000000-0005-0000-0000-0000C7040000}"/>
    <cellStyle name="Note 3 3 2" xfId="1377" xr:uid="{00000000-0005-0000-0000-0000C8040000}"/>
    <cellStyle name="Note 3 3 3" xfId="1376" xr:uid="{00000000-0005-0000-0000-0000C9040000}"/>
    <cellStyle name="Note 3 4" xfId="1378" xr:uid="{00000000-0005-0000-0000-0000CA040000}"/>
    <cellStyle name="Note 3 5" xfId="1372" xr:uid="{00000000-0005-0000-0000-0000CB040000}"/>
    <cellStyle name="Note 4" xfId="705" xr:uid="{00000000-0005-0000-0000-0000CC040000}"/>
    <cellStyle name="Note 4 2" xfId="706" xr:uid="{00000000-0005-0000-0000-0000CD040000}"/>
    <cellStyle name="Note 4 2 2" xfId="1381" xr:uid="{00000000-0005-0000-0000-0000CE040000}"/>
    <cellStyle name="Note 4 2 3" xfId="1380" xr:uid="{00000000-0005-0000-0000-0000CF040000}"/>
    <cellStyle name="Note 4 3" xfId="707" xr:uid="{00000000-0005-0000-0000-0000D0040000}"/>
    <cellStyle name="Note 4 4" xfId="1382" xr:uid="{00000000-0005-0000-0000-0000D1040000}"/>
    <cellStyle name="Note 4 5" xfId="1379" xr:uid="{00000000-0005-0000-0000-0000D2040000}"/>
    <cellStyle name="Note 5" xfId="850" xr:uid="{00000000-0005-0000-0000-0000D3040000}"/>
    <cellStyle name="Note 5 2" xfId="1383" xr:uid="{00000000-0005-0000-0000-0000D4040000}"/>
    <cellStyle name="Note 6" xfId="1384" xr:uid="{00000000-0005-0000-0000-0000D5040000}"/>
    <cellStyle name="Note 6 2" xfId="1385" xr:uid="{00000000-0005-0000-0000-0000D6040000}"/>
    <cellStyle name="Note 7" xfId="1386" xr:uid="{00000000-0005-0000-0000-0000D7040000}"/>
    <cellStyle name="Note 7 2" xfId="1387" xr:uid="{00000000-0005-0000-0000-0000D8040000}"/>
    <cellStyle name="Note 8" xfId="1388" xr:uid="{00000000-0005-0000-0000-0000D9040000}"/>
    <cellStyle name="Note 8 2" xfId="1389" xr:uid="{00000000-0005-0000-0000-0000DA040000}"/>
    <cellStyle name="Note 9" xfId="1390" xr:uid="{00000000-0005-0000-0000-0000DB040000}"/>
    <cellStyle name="Note 9 2" xfId="1391" xr:uid="{00000000-0005-0000-0000-0000DC040000}"/>
    <cellStyle name="Output" xfId="11" builtinId="21" customBuiltin="1"/>
    <cellStyle name="Output 2" xfId="708" xr:uid="{00000000-0005-0000-0000-0000DE040000}"/>
    <cellStyle name="Output 2 2" xfId="1393" xr:uid="{00000000-0005-0000-0000-0000DF040000}"/>
    <cellStyle name="Output 2 3" xfId="1394" xr:uid="{00000000-0005-0000-0000-0000E0040000}"/>
    <cellStyle name="Output 2 4" xfId="1395" xr:uid="{00000000-0005-0000-0000-0000E1040000}"/>
    <cellStyle name="Output 2 5" xfId="1392" xr:uid="{00000000-0005-0000-0000-0000E2040000}"/>
    <cellStyle name="Output 3" xfId="709" xr:uid="{00000000-0005-0000-0000-0000E3040000}"/>
    <cellStyle name="Output 3 2" xfId="1397" xr:uid="{00000000-0005-0000-0000-0000E4040000}"/>
    <cellStyle name="Output 3 3" xfId="1398" xr:uid="{00000000-0005-0000-0000-0000E5040000}"/>
    <cellStyle name="Output 3 4" xfId="1396" xr:uid="{00000000-0005-0000-0000-0000E6040000}"/>
    <cellStyle name="Output 4" xfId="710" xr:uid="{00000000-0005-0000-0000-0000E7040000}"/>
    <cellStyle name="Percent 10" xfId="711" xr:uid="{00000000-0005-0000-0000-0000E8040000}"/>
    <cellStyle name="Percent 10 2" xfId="712" xr:uid="{00000000-0005-0000-0000-0000E9040000}"/>
    <cellStyle name="Percent 10 2 2" xfId="713" xr:uid="{00000000-0005-0000-0000-0000EA040000}"/>
    <cellStyle name="Percent 10 2 3" xfId="714" xr:uid="{00000000-0005-0000-0000-0000EB040000}"/>
    <cellStyle name="Percent 10 3" xfId="715" xr:uid="{00000000-0005-0000-0000-0000EC040000}"/>
    <cellStyle name="Percent 10 3 2" xfId="716" xr:uid="{00000000-0005-0000-0000-0000ED040000}"/>
    <cellStyle name="Percent 10 3 3" xfId="717" xr:uid="{00000000-0005-0000-0000-0000EE040000}"/>
    <cellStyle name="Percent 10 4" xfId="718" xr:uid="{00000000-0005-0000-0000-0000EF040000}"/>
    <cellStyle name="Percent 10 4 2" xfId="719" xr:uid="{00000000-0005-0000-0000-0000F0040000}"/>
    <cellStyle name="Percent 10 4 3" xfId="720" xr:uid="{00000000-0005-0000-0000-0000F1040000}"/>
    <cellStyle name="Percent 2" xfId="721" xr:uid="{00000000-0005-0000-0000-0000F2040000}"/>
    <cellStyle name="Percent 2 10" xfId="722" xr:uid="{00000000-0005-0000-0000-0000F3040000}"/>
    <cellStyle name="Percent 2 10 2" xfId="723" xr:uid="{00000000-0005-0000-0000-0000F4040000}"/>
    <cellStyle name="Percent 2 10 3" xfId="724" xr:uid="{00000000-0005-0000-0000-0000F5040000}"/>
    <cellStyle name="Percent 2 11" xfId="725" xr:uid="{00000000-0005-0000-0000-0000F6040000}"/>
    <cellStyle name="Percent 2 11 2" xfId="726" xr:uid="{00000000-0005-0000-0000-0000F7040000}"/>
    <cellStyle name="Percent 2 11 3" xfId="727" xr:uid="{00000000-0005-0000-0000-0000F8040000}"/>
    <cellStyle name="Percent 2 12" xfId="728" xr:uid="{00000000-0005-0000-0000-0000F9040000}"/>
    <cellStyle name="Percent 2 12 2" xfId="729" xr:uid="{00000000-0005-0000-0000-0000FA040000}"/>
    <cellStyle name="Percent 2 12 3" xfId="730" xr:uid="{00000000-0005-0000-0000-0000FB040000}"/>
    <cellStyle name="Percent 2 13" xfId="731" xr:uid="{00000000-0005-0000-0000-0000FC040000}"/>
    <cellStyle name="Percent 2 13 2" xfId="732" xr:uid="{00000000-0005-0000-0000-0000FD040000}"/>
    <cellStyle name="Percent 2 13 3" xfId="733" xr:uid="{00000000-0005-0000-0000-0000FE040000}"/>
    <cellStyle name="Percent 2 14" xfId="734" xr:uid="{00000000-0005-0000-0000-0000FF040000}"/>
    <cellStyle name="Percent 2 14 2" xfId="735" xr:uid="{00000000-0005-0000-0000-000000050000}"/>
    <cellStyle name="Percent 2 14 3" xfId="736" xr:uid="{00000000-0005-0000-0000-000001050000}"/>
    <cellStyle name="Percent 2 15" xfId="737" xr:uid="{00000000-0005-0000-0000-000002050000}"/>
    <cellStyle name="Percent 2 15 2" xfId="738" xr:uid="{00000000-0005-0000-0000-000003050000}"/>
    <cellStyle name="Percent 2 15 3" xfId="739" xr:uid="{00000000-0005-0000-0000-000004050000}"/>
    <cellStyle name="Percent 2 16" xfId="740" xr:uid="{00000000-0005-0000-0000-000005050000}"/>
    <cellStyle name="Percent 2 16 2" xfId="741" xr:uid="{00000000-0005-0000-0000-000006050000}"/>
    <cellStyle name="Percent 2 16 3" xfId="742" xr:uid="{00000000-0005-0000-0000-000007050000}"/>
    <cellStyle name="Percent 2 17" xfId="743" xr:uid="{00000000-0005-0000-0000-000008050000}"/>
    <cellStyle name="Percent 2 17 2" xfId="744" xr:uid="{00000000-0005-0000-0000-000009050000}"/>
    <cellStyle name="Percent 2 17 3" xfId="745" xr:uid="{00000000-0005-0000-0000-00000A050000}"/>
    <cellStyle name="Percent 2 18" xfId="746" xr:uid="{00000000-0005-0000-0000-00000B050000}"/>
    <cellStyle name="Percent 2 18 2" xfId="747" xr:uid="{00000000-0005-0000-0000-00000C050000}"/>
    <cellStyle name="Percent 2 18 3" xfId="748" xr:uid="{00000000-0005-0000-0000-00000D050000}"/>
    <cellStyle name="Percent 2 19" xfId="749" xr:uid="{00000000-0005-0000-0000-00000E050000}"/>
    <cellStyle name="Percent 2 19 2" xfId="750" xr:uid="{00000000-0005-0000-0000-00000F050000}"/>
    <cellStyle name="Percent 2 19 3" xfId="751" xr:uid="{00000000-0005-0000-0000-000010050000}"/>
    <cellStyle name="Percent 2 2" xfId="752" xr:uid="{00000000-0005-0000-0000-000011050000}"/>
    <cellStyle name="Percent 2 2 2" xfId="753" xr:uid="{00000000-0005-0000-0000-000012050000}"/>
    <cellStyle name="Percent 2 2 3" xfId="754" xr:uid="{00000000-0005-0000-0000-000013050000}"/>
    <cellStyle name="Percent 2 20" xfId="755" xr:uid="{00000000-0005-0000-0000-000014050000}"/>
    <cellStyle name="Percent 2 20 2" xfId="756" xr:uid="{00000000-0005-0000-0000-000015050000}"/>
    <cellStyle name="Percent 2 20 3" xfId="757" xr:uid="{00000000-0005-0000-0000-000016050000}"/>
    <cellStyle name="Percent 2 21" xfId="758" xr:uid="{00000000-0005-0000-0000-000017050000}"/>
    <cellStyle name="Percent 2 21 2" xfId="759" xr:uid="{00000000-0005-0000-0000-000018050000}"/>
    <cellStyle name="Percent 2 21 3" xfId="760" xr:uid="{00000000-0005-0000-0000-000019050000}"/>
    <cellStyle name="Percent 2 22" xfId="761" xr:uid="{00000000-0005-0000-0000-00001A050000}"/>
    <cellStyle name="Percent 2 22 2" xfId="762" xr:uid="{00000000-0005-0000-0000-00001B050000}"/>
    <cellStyle name="Percent 2 22 3" xfId="763" xr:uid="{00000000-0005-0000-0000-00001C050000}"/>
    <cellStyle name="Percent 2 23" xfId="764" xr:uid="{00000000-0005-0000-0000-00001D050000}"/>
    <cellStyle name="Percent 2 23 2" xfId="765" xr:uid="{00000000-0005-0000-0000-00001E050000}"/>
    <cellStyle name="Percent 2 23 3" xfId="766" xr:uid="{00000000-0005-0000-0000-00001F050000}"/>
    <cellStyle name="Percent 2 24" xfId="767" xr:uid="{00000000-0005-0000-0000-000020050000}"/>
    <cellStyle name="Percent 2 24 2" xfId="768" xr:uid="{00000000-0005-0000-0000-000021050000}"/>
    <cellStyle name="Percent 2 24 3" xfId="769" xr:uid="{00000000-0005-0000-0000-000022050000}"/>
    <cellStyle name="Percent 2 25" xfId="770" xr:uid="{00000000-0005-0000-0000-000023050000}"/>
    <cellStyle name="Percent 2 25 2" xfId="771" xr:uid="{00000000-0005-0000-0000-000024050000}"/>
    <cellStyle name="Percent 2 25 3" xfId="772" xr:uid="{00000000-0005-0000-0000-000025050000}"/>
    <cellStyle name="Percent 2 26" xfId="773" xr:uid="{00000000-0005-0000-0000-000026050000}"/>
    <cellStyle name="Percent 2 26 2" xfId="774" xr:uid="{00000000-0005-0000-0000-000027050000}"/>
    <cellStyle name="Percent 2 26 3" xfId="775" xr:uid="{00000000-0005-0000-0000-000028050000}"/>
    <cellStyle name="Percent 2 27" xfId="776" xr:uid="{00000000-0005-0000-0000-000029050000}"/>
    <cellStyle name="Percent 2 27 2" xfId="777" xr:uid="{00000000-0005-0000-0000-00002A050000}"/>
    <cellStyle name="Percent 2 27 3" xfId="778" xr:uid="{00000000-0005-0000-0000-00002B050000}"/>
    <cellStyle name="Percent 2 28" xfId="779" xr:uid="{00000000-0005-0000-0000-00002C050000}"/>
    <cellStyle name="Percent 2 28 2" xfId="780" xr:uid="{00000000-0005-0000-0000-00002D050000}"/>
    <cellStyle name="Percent 2 28 3" xfId="781" xr:uid="{00000000-0005-0000-0000-00002E050000}"/>
    <cellStyle name="Percent 2 29" xfId="782" xr:uid="{00000000-0005-0000-0000-00002F050000}"/>
    <cellStyle name="Percent 2 29 2" xfId="783" xr:uid="{00000000-0005-0000-0000-000030050000}"/>
    <cellStyle name="Percent 2 29 3" xfId="784" xr:uid="{00000000-0005-0000-0000-000031050000}"/>
    <cellStyle name="Percent 2 3" xfId="785" xr:uid="{00000000-0005-0000-0000-000032050000}"/>
    <cellStyle name="Percent 2 3 2" xfId="786" xr:uid="{00000000-0005-0000-0000-000033050000}"/>
    <cellStyle name="Percent 2 3 3" xfId="787" xr:uid="{00000000-0005-0000-0000-000034050000}"/>
    <cellStyle name="Percent 2 30" xfId="788" xr:uid="{00000000-0005-0000-0000-000035050000}"/>
    <cellStyle name="Percent 2 30 2" xfId="789" xr:uid="{00000000-0005-0000-0000-000036050000}"/>
    <cellStyle name="Percent 2 30 3" xfId="790" xr:uid="{00000000-0005-0000-0000-000037050000}"/>
    <cellStyle name="Percent 2 31" xfId="791" xr:uid="{00000000-0005-0000-0000-000038050000}"/>
    <cellStyle name="Percent 2 31 2" xfId="792" xr:uid="{00000000-0005-0000-0000-000039050000}"/>
    <cellStyle name="Percent 2 31 3" xfId="793" xr:uid="{00000000-0005-0000-0000-00003A050000}"/>
    <cellStyle name="Percent 2 32" xfId="794" xr:uid="{00000000-0005-0000-0000-00003B050000}"/>
    <cellStyle name="Percent 2 32 2" xfId="795" xr:uid="{00000000-0005-0000-0000-00003C050000}"/>
    <cellStyle name="Percent 2 32 3" xfId="796" xr:uid="{00000000-0005-0000-0000-00003D050000}"/>
    <cellStyle name="Percent 2 33" xfId="797" xr:uid="{00000000-0005-0000-0000-00003E050000}"/>
    <cellStyle name="Percent 2 33 2" xfId="798" xr:uid="{00000000-0005-0000-0000-00003F050000}"/>
    <cellStyle name="Percent 2 33 3" xfId="799" xr:uid="{00000000-0005-0000-0000-000040050000}"/>
    <cellStyle name="Percent 2 34" xfId="800" xr:uid="{00000000-0005-0000-0000-000041050000}"/>
    <cellStyle name="Percent 2 34 2" xfId="801" xr:uid="{00000000-0005-0000-0000-000042050000}"/>
    <cellStyle name="Percent 2 34 3" xfId="802" xr:uid="{00000000-0005-0000-0000-000043050000}"/>
    <cellStyle name="Percent 2 35" xfId="803" xr:uid="{00000000-0005-0000-0000-000044050000}"/>
    <cellStyle name="Percent 2 35 2" xfId="804" xr:uid="{00000000-0005-0000-0000-000045050000}"/>
    <cellStyle name="Percent 2 35 3" xfId="805" xr:uid="{00000000-0005-0000-0000-000046050000}"/>
    <cellStyle name="Percent 2 36" xfId="806" xr:uid="{00000000-0005-0000-0000-000047050000}"/>
    <cellStyle name="Percent 2 36 2" xfId="807" xr:uid="{00000000-0005-0000-0000-000048050000}"/>
    <cellStyle name="Percent 2 36 3" xfId="808" xr:uid="{00000000-0005-0000-0000-000049050000}"/>
    <cellStyle name="Percent 2 37" xfId="809" xr:uid="{00000000-0005-0000-0000-00004A050000}"/>
    <cellStyle name="Percent 2 37 2" xfId="810" xr:uid="{00000000-0005-0000-0000-00004B050000}"/>
    <cellStyle name="Percent 2 37 3" xfId="811" xr:uid="{00000000-0005-0000-0000-00004C050000}"/>
    <cellStyle name="Percent 2 38" xfId="812" xr:uid="{00000000-0005-0000-0000-00004D050000}"/>
    <cellStyle name="Percent 2 38 2" xfId="813" xr:uid="{00000000-0005-0000-0000-00004E050000}"/>
    <cellStyle name="Percent 2 38 3" xfId="814" xr:uid="{00000000-0005-0000-0000-00004F050000}"/>
    <cellStyle name="Percent 2 39" xfId="815" xr:uid="{00000000-0005-0000-0000-000050050000}"/>
    <cellStyle name="Percent 2 39 2" xfId="816" xr:uid="{00000000-0005-0000-0000-000051050000}"/>
    <cellStyle name="Percent 2 39 3" xfId="817" xr:uid="{00000000-0005-0000-0000-000052050000}"/>
    <cellStyle name="Percent 2 4" xfId="818" xr:uid="{00000000-0005-0000-0000-000053050000}"/>
    <cellStyle name="Percent 2 4 2" xfId="819" xr:uid="{00000000-0005-0000-0000-000054050000}"/>
    <cellStyle name="Percent 2 4 3" xfId="820" xr:uid="{00000000-0005-0000-0000-000055050000}"/>
    <cellStyle name="Percent 2 40" xfId="821" xr:uid="{00000000-0005-0000-0000-000056050000}"/>
    <cellStyle name="Percent 2 40 2" xfId="822" xr:uid="{00000000-0005-0000-0000-000057050000}"/>
    <cellStyle name="Percent 2 40 3" xfId="823" xr:uid="{00000000-0005-0000-0000-000058050000}"/>
    <cellStyle name="Percent 2 5" xfId="824" xr:uid="{00000000-0005-0000-0000-000059050000}"/>
    <cellStyle name="Percent 2 5 2" xfId="825" xr:uid="{00000000-0005-0000-0000-00005A050000}"/>
    <cellStyle name="Percent 2 5 3" xfId="826" xr:uid="{00000000-0005-0000-0000-00005B050000}"/>
    <cellStyle name="Percent 2 6" xfId="827" xr:uid="{00000000-0005-0000-0000-00005C050000}"/>
    <cellStyle name="Percent 2 6 2" xfId="828" xr:uid="{00000000-0005-0000-0000-00005D050000}"/>
    <cellStyle name="Percent 2 6 3" xfId="829" xr:uid="{00000000-0005-0000-0000-00005E050000}"/>
    <cellStyle name="Percent 2 7" xfId="830" xr:uid="{00000000-0005-0000-0000-00005F050000}"/>
    <cellStyle name="Percent 2 7 2" xfId="831" xr:uid="{00000000-0005-0000-0000-000060050000}"/>
    <cellStyle name="Percent 2 7 3" xfId="832" xr:uid="{00000000-0005-0000-0000-000061050000}"/>
    <cellStyle name="Percent 2 8" xfId="833" xr:uid="{00000000-0005-0000-0000-000062050000}"/>
    <cellStyle name="Percent 2 8 2" xfId="834" xr:uid="{00000000-0005-0000-0000-000063050000}"/>
    <cellStyle name="Percent 2 8 3" xfId="835" xr:uid="{00000000-0005-0000-0000-000064050000}"/>
    <cellStyle name="Percent 2 9" xfId="836" xr:uid="{00000000-0005-0000-0000-000065050000}"/>
    <cellStyle name="Percent 2 9 2" xfId="837" xr:uid="{00000000-0005-0000-0000-000066050000}"/>
    <cellStyle name="Percent 2 9 3" xfId="838" xr:uid="{00000000-0005-0000-0000-000067050000}"/>
    <cellStyle name="Percent 3" xfId="839" xr:uid="{00000000-0005-0000-0000-000068050000}"/>
    <cellStyle name="Percent 4" xfId="861" xr:uid="{00000000-0005-0000-0000-000069050000}"/>
    <cellStyle name="Title" xfId="2" builtinId="15" customBuiltin="1"/>
    <cellStyle name="Title 2" xfId="840" xr:uid="{00000000-0005-0000-0000-00006B050000}"/>
    <cellStyle name="Title 2 2" xfId="1400" xr:uid="{00000000-0005-0000-0000-00006C050000}"/>
    <cellStyle name="Title 2 3" xfId="1401" xr:uid="{00000000-0005-0000-0000-00006D050000}"/>
    <cellStyle name="Title 2 4" xfId="1402" xr:uid="{00000000-0005-0000-0000-00006E050000}"/>
    <cellStyle name="Title 2 5" xfId="1399" xr:uid="{00000000-0005-0000-0000-00006F050000}"/>
    <cellStyle name="Title 3" xfId="841" xr:uid="{00000000-0005-0000-0000-000070050000}"/>
    <cellStyle name="Title 3 2" xfId="1404" xr:uid="{00000000-0005-0000-0000-000071050000}"/>
    <cellStyle name="Title 3 3" xfId="1405" xr:uid="{00000000-0005-0000-0000-000072050000}"/>
    <cellStyle name="Title 3 4" xfId="1403" xr:uid="{00000000-0005-0000-0000-000073050000}"/>
    <cellStyle name="Title 4" xfId="842" xr:uid="{00000000-0005-0000-0000-000074050000}"/>
    <cellStyle name="Title 5" xfId="849" xr:uid="{00000000-0005-0000-0000-000075050000}"/>
    <cellStyle name="Total" xfId="17" builtinId="25" customBuiltin="1"/>
    <cellStyle name="Total 2" xfId="843" xr:uid="{00000000-0005-0000-0000-000077050000}"/>
    <cellStyle name="Total 2 2" xfId="1406" xr:uid="{00000000-0005-0000-0000-000078050000}"/>
    <cellStyle name="Total 2 3" xfId="1407" xr:uid="{00000000-0005-0000-0000-000079050000}"/>
    <cellStyle name="Total 3" xfId="844" xr:uid="{00000000-0005-0000-0000-00007A050000}"/>
    <cellStyle name="Total 3 2" xfId="1408" xr:uid="{00000000-0005-0000-0000-00007B050000}"/>
    <cellStyle name="Total 4" xfId="845" xr:uid="{00000000-0005-0000-0000-00007C050000}"/>
    <cellStyle name="Warning Text" xfId="15" builtinId="11" customBuiltin="1"/>
    <cellStyle name="Warning Text 2" xfId="846" xr:uid="{00000000-0005-0000-0000-00007E050000}"/>
    <cellStyle name="Warning Text 2 2" xfId="1409" xr:uid="{00000000-0005-0000-0000-00007F050000}"/>
    <cellStyle name="Warning Text 2 3" xfId="1410" xr:uid="{00000000-0005-0000-0000-000080050000}"/>
    <cellStyle name="Warning Text 3" xfId="847" xr:uid="{00000000-0005-0000-0000-000081050000}"/>
    <cellStyle name="Warning Text 3 2" xfId="1411" xr:uid="{00000000-0005-0000-0000-000082050000}"/>
    <cellStyle name="Warning Text 4" xfId="848" xr:uid="{00000000-0005-0000-0000-000083050000}"/>
  </cellStyles>
  <dxfs count="0"/>
  <tableStyles count="0" defaultTableStyle="TableStyleMedium2" defaultPivotStyle="PivotStyleLight16"/>
  <colors>
    <mruColors>
      <color rgb="FF000000"/>
      <color rgb="FF3787AB"/>
      <color rgb="FF99C8DE"/>
      <color rgb="FFADD4E5"/>
      <color rgb="FFC5E1ED"/>
      <color rgb="FF77B0DB"/>
      <color rgb="FF94C4E8"/>
      <color rgb="FF7AA4BC"/>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40640</xdr:colOff>
      <xdr:row>0</xdr:row>
      <xdr:rowOff>86360</xdr:rowOff>
    </xdr:from>
    <xdr:to>
      <xdr:col>2</xdr:col>
      <xdr:colOff>497840</xdr:colOff>
      <xdr:row>2</xdr:row>
      <xdr:rowOff>127000</xdr:rowOff>
    </xdr:to>
    <xdr:pic>
      <xdr:nvPicPr>
        <xdr:cNvPr id="2" name="Picture 1">
          <a:extLst>
            <a:ext uri="{FF2B5EF4-FFF2-40B4-BE49-F238E27FC236}">
              <a16:creationId xmlns:a16="http://schemas.microsoft.com/office/drawing/2014/main" id="{AE032897-E06B-6D95-D603-23EE401EA279}"/>
            </a:ext>
          </a:extLst>
        </xdr:cNvPr>
        <xdr:cNvPicPr>
          <a:picLocks noChangeAspect="1"/>
        </xdr:cNvPicPr>
      </xdr:nvPicPr>
      <xdr:blipFill>
        <a:blip xmlns:r="http://schemas.openxmlformats.org/officeDocument/2006/relationships" r:embed="rId1"/>
        <a:stretch>
          <a:fillRect/>
        </a:stretch>
      </xdr:blipFill>
      <xdr:spPr>
        <a:xfrm>
          <a:off x="416560" y="8636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91440</xdr:rowOff>
    </xdr:from>
    <xdr:to>
      <xdr:col>2</xdr:col>
      <xdr:colOff>497840</xdr:colOff>
      <xdr:row>2</xdr:row>
      <xdr:rowOff>162560</xdr:rowOff>
    </xdr:to>
    <xdr:pic>
      <xdr:nvPicPr>
        <xdr:cNvPr id="2" name="Picture 1">
          <a:extLst>
            <a:ext uri="{FF2B5EF4-FFF2-40B4-BE49-F238E27FC236}">
              <a16:creationId xmlns:a16="http://schemas.microsoft.com/office/drawing/2014/main" id="{CC30C97B-411A-4067-A03F-28A47F96A066}"/>
            </a:ext>
          </a:extLst>
        </xdr:cNvPr>
        <xdr:cNvPicPr>
          <a:picLocks noChangeAspect="1"/>
        </xdr:cNvPicPr>
      </xdr:nvPicPr>
      <xdr:blipFill>
        <a:blip xmlns:r="http://schemas.openxmlformats.org/officeDocument/2006/relationships" r:embed="rId1"/>
        <a:stretch>
          <a:fillRect/>
        </a:stretch>
      </xdr:blipFill>
      <xdr:spPr>
        <a:xfrm>
          <a:off x="416560" y="91440"/>
          <a:ext cx="457200" cy="487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76200</xdr:rowOff>
    </xdr:from>
    <xdr:to>
      <xdr:col>2</xdr:col>
      <xdr:colOff>497840</xdr:colOff>
      <xdr:row>2</xdr:row>
      <xdr:rowOff>116840</xdr:rowOff>
    </xdr:to>
    <xdr:pic>
      <xdr:nvPicPr>
        <xdr:cNvPr id="2" name="Picture 1">
          <a:extLst>
            <a:ext uri="{FF2B5EF4-FFF2-40B4-BE49-F238E27FC236}">
              <a16:creationId xmlns:a16="http://schemas.microsoft.com/office/drawing/2014/main" id="{A53E3563-8871-BF59-9D23-C657B83F1399}"/>
            </a:ext>
          </a:extLst>
        </xdr:cNvPr>
        <xdr:cNvPicPr>
          <a:picLocks noChangeAspect="1"/>
        </xdr:cNvPicPr>
      </xdr:nvPicPr>
      <xdr:blipFill>
        <a:blip xmlns:r="http://schemas.openxmlformats.org/officeDocument/2006/relationships" r:embed="rId1"/>
        <a:stretch>
          <a:fillRect/>
        </a:stretch>
      </xdr:blipFill>
      <xdr:spPr>
        <a:xfrm>
          <a:off x="416560" y="76200"/>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35560</xdr:colOff>
      <xdr:row>0</xdr:row>
      <xdr:rowOff>96520</xdr:rowOff>
    </xdr:from>
    <xdr:to>
      <xdr:col>2</xdr:col>
      <xdr:colOff>492760</xdr:colOff>
      <xdr:row>2</xdr:row>
      <xdr:rowOff>137160</xdr:rowOff>
    </xdr:to>
    <xdr:pic>
      <xdr:nvPicPr>
        <xdr:cNvPr id="2" name="Picture 1">
          <a:extLst>
            <a:ext uri="{FF2B5EF4-FFF2-40B4-BE49-F238E27FC236}">
              <a16:creationId xmlns:a16="http://schemas.microsoft.com/office/drawing/2014/main" id="{D2C2A2A2-E32A-4CEC-87E2-1D43EAA0E825}"/>
            </a:ext>
          </a:extLst>
        </xdr:cNvPr>
        <xdr:cNvPicPr>
          <a:picLocks noChangeAspect="1"/>
        </xdr:cNvPicPr>
      </xdr:nvPicPr>
      <xdr:blipFill>
        <a:blip xmlns:r="http://schemas.openxmlformats.org/officeDocument/2006/relationships" r:embed="rId1"/>
        <a:stretch>
          <a:fillRect/>
        </a:stretch>
      </xdr:blipFill>
      <xdr:spPr>
        <a:xfrm>
          <a:off x="416560" y="96520"/>
          <a:ext cx="457200" cy="4559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2A20-F284-48A7-9CC8-2B21E7F42105}">
  <sheetPr>
    <pageSetUpPr fitToPage="1"/>
  </sheetPr>
  <dimension ref="C1:U205"/>
  <sheetViews>
    <sheetView tabSelected="1" zoomScale="75" zoomScaleNormal="75" workbookViewId="0">
      <pane ySplit="3" topLeftCell="A4" activePane="bottomLeft" state="frozen"/>
      <selection activeCell="D28" sqref="A1:XFD1048576"/>
      <selection pane="bottomLeft" activeCell="E7" sqref="E7:F7"/>
    </sheetView>
  </sheetViews>
  <sheetFormatPr defaultColWidth="9.05078125" defaultRowHeight="14.4"/>
  <cols>
    <col min="1" max="2" width="2.578125" customWidth="1"/>
    <col min="3" max="3" width="7.578125" customWidth="1"/>
    <col min="4" max="4" width="25.578125" style="4" customWidth="1"/>
    <col min="5" max="5" width="39.578125" customWidth="1"/>
    <col min="6" max="10" width="13.5234375" style="4" customWidth="1"/>
    <col min="11" max="11" width="4.83984375" customWidth="1"/>
    <col min="12" max="12" width="57.05078125" customWidth="1"/>
    <col min="13" max="13" width="3.05078125" customWidth="1"/>
    <col min="14" max="14" width="8.83984375" hidden="1" customWidth="1"/>
    <col min="15" max="16" width="10.9453125" hidden="1" customWidth="1"/>
    <col min="17" max="18" width="8.83984375" hidden="1" customWidth="1"/>
    <col min="19" max="19" width="34.83984375" hidden="1" customWidth="1"/>
    <col min="20" max="21" width="8.83984375" hidden="1" customWidth="1"/>
  </cols>
  <sheetData>
    <row r="1" spans="3:12" s="2" customFormat="1"/>
    <row r="2" spans="3:12" s="2" customFormat="1" ht="18.3">
      <c r="D2" s="21" t="s">
        <v>707</v>
      </c>
    </row>
    <row r="3" spans="3:12" s="22" customFormat="1" ht="15" customHeight="1" thickBot="1"/>
    <row r="4" spans="3:12" ht="14.7" thickBot="1">
      <c r="D4" s="5"/>
      <c r="E4" s="1"/>
      <c r="F4" s="5"/>
      <c r="G4" s="5"/>
      <c r="H4" s="5"/>
      <c r="I4" s="5"/>
      <c r="J4" s="5"/>
    </row>
    <row r="5" spans="3:12" ht="18.600000000000001" thickBot="1">
      <c r="C5" s="140"/>
      <c r="D5" s="141" t="s">
        <v>39</v>
      </c>
      <c r="E5" s="238"/>
      <c r="F5" s="239"/>
      <c r="H5" s="5"/>
      <c r="I5" s="5"/>
      <c r="J5" s="5"/>
      <c r="K5" s="5"/>
      <c r="L5" s="203" t="s">
        <v>17</v>
      </c>
    </row>
    <row r="6" spans="3:12">
      <c r="C6" s="138" t="s">
        <v>0</v>
      </c>
      <c r="D6" s="139" t="s">
        <v>4</v>
      </c>
      <c r="E6" s="240"/>
      <c r="F6" s="241"/>
      <c r="H6" s="5"/>
      <c r="I6" s="5"/>
      <c r="J6" s="5"/>
      <c r="K6" s="5"/>
      <c r="L6" s="93"/>
    </row>
    <row r="7" spans="3:12">
      <c r="C7" s="19" t="s">
        <v>5</v>
      </c>
      <c r="D7" s="6" t="s">
        <v>15</v>
      </c>
      <c r="E7" s="242" t="s">
        <v>227</v>
      </c>
      <c r="F7" s="243"/>
      <c r="H7" s="5"/>
      <c r="I7" s="5"/>
      <c r="J7" s="5"/>
      <c r="K7" s="5"/>
      <c r="L7" s="94"/>
    </row>
    <row r="8" spans="3:12">
      <c r="C8" s="19" t="s">
        <v>6</v>
      </c>
      <c r="D8" s="6" t="s">
        <v>16</v>
      </c>
      <c r="E8" s="242">
        <v>2023</v>
      </c>
      <c r="F8" s="243"/>
      <c r="H8" s="5"/>
      <c r="I8" s="5"/>
      <c r="J8" s="5"/>
      <c r="K8" s="5"/>
      <c r="L8" s="94"/>
    </row>
    <row r="9" spans="3:12" ht="14.7" thickBot="1">
      <c r="C9" s="20" t="s">
        <v>51</v>
      </c>
      <c r="D9" s="28" t="s">
        <v>50</v>
      </c>
      <c r="E9" s="244">
        <v>397483</v>
      </c>
      <c r="F9" s="245"/>
      <c r="H9" s="5"/>
      <c r="I9" s="5"/>
      <c r="J9" s="5"/>
      <c r="K9" s="5"/>
      <c r="L9" s="95" t="s">
        <v>808</v>
      </c>
    </row>
    <row r="10" spans="3:12" ht="6" customHeight="1" thickBot="1">
      <c r="D10" s="5"/>
      <c r="E10" s="1"/>
      <c r="F10" s="5"/>
      <c r="G10" s="5"/>
      <c r="H10" s="5"/>
      <c r="I10" s="5"/>
      <c r="J10" s="5"/>
    </row>
    <row r="11" spans="3:12" ht="14.7" thickBot="1">
      <c r="C11" s="145" t="s">
        <v>716</v>
      </c>
      <c r="D11" s="237" t="s">
        <v>744</v>
      </c>
      <c r="E11" s="237"/>
      <c r="F11" s="146" t="s">
        <v>721</v>
      </c>
      <c r="G11" s="5"/>
      <c r="H11" s="5"/>
      <c r="I11" s="5"/>
      <c r="J11" s="5"/>
      <c r="L11" s="93" t="s">
        <v>813</v>
      </c>
    </row>
    <row r="12" spans="3:12">
      <c r="C12" s="144" t="s">
        <v>717</v>
      </c>
      <c r="D12" s="246" t="s">
        <v>801</v>
      </c>
      <c r="E12" s="246"/>
      <c r="F12" s="202">
        <v>1999</v>
      </c>
      <c r="G12" s="5"/>
      <c r="H12" s="5"/>
      <c r="I12" s="5"/>
      <c r="J12" s="5"/>
      <c r="L12" s="94"/>
    </row>
    <row r="13" spans="3:12">
      <c r="C13" s="19" t="s">
        <v>718</v>
      </c>
      <c r="D13" s="235" t="s">
        <v>802</v>
      </c>
      <c r="E13" s="235"/>
      <c r="F13" s="201">
        <v>1999</v>
      </c>
      <c r="G13" s="5"/>
      <c r="H13" s="5"/>
      <c r="I13" s="5"/>
      <c r="J13" s="5"/>
      <c r="L13" s="94"/>
    </row>
    <row r="14" spans="3:12">
      <c r="C14" s="19" t="s">
        <v>719</v>
      </c>
      <c r="D14" s="235" t="s">
        <v>811</v>
      </c>
      <c r="E14" s="235"/>
      <c r="F14" s="201">
        <v>2000</v>
      </c>
      <c r="G14" s="5"/>
      <c r="H14" s="5"/>
      <c r="I14" s="5"/>
      <c r="J14" s="5"/>
      <c r="L14" s="94"/>
    </row>
    <row r="15" spans="3:12" ht="14.7" thickBot="1">
      <c r="C15" s="20" t="s">
        <v>720</v>
      </c>
      <c r="D15" s="236" t="s">
        <v>814</v>
      </c>
      <c r="E15" s="236"/>
      <c r="F15" s="219">
        <v>2003</v>
      </c>
      <c r="G15" s="5"/>
      <c r="H15" s="5"/>
      <c r="I15" s="5"/>
      <c r="J15" s="5"/>
      <c r="L15" s="95"/>
    </row>
    <row r="16" spans="3:12">
      <c r="D16" s="5"/>
      <c r="E16" s="1"/>
      <c r="F16" s="5"/>
      <c r="G16" s="5"/>
      <c r="H16" s="5"/>
      <c r="I16" s="5"/>
      <c r="J16" s="5"/>
    </row>
    <row r="17" spans="3:21" s="7" customFormat="1" ht="14.7" thickBot="1">
      <c r="D17" s="82"/>
      <c r="E17" s="83"/>
      <c r="F17" s="82"/>
      <c r="G17" s="82"/>
      <c r="H17" s="82"/>
      <c r="I17" s="82"/>
      <c r="J17" s="82"/>
    </row>
    <row r="18" spans="3:21" ht="14.7" thickBot="1">
      <c r="D18" s="5"/>
      <c r="E18" s="1"/>
      <c r="F18" s="5"/>
      <c r="G18" s="5"/>
      <c r="H18" s="5"/>
      <c r="I18" s="5"/>
      <c r="J18" s="5"/>
    </row>
    <row r="19" spans="3:21" ht="107.1" customHeight="1" thickBot="1">
      <c r="C19" s="8"/>
      <c r="D19" s="8" t="s">
        <v>28</v>
      </c>
      <c r="E19" s="8" t="s">
        <v>52</v>
      </c>
      <c r="F19" s="9" t="s">
        <v>14</v>
      </c>
      <c r="G19" s="9" t="s">
        <v>27</v>
      </c>
      <c r="H19" s="9" t="s">
        <v>32</v>
      </c>
      <c r="I19" s="9" t="s">
        <v>785</v>
      </c>
      <c r="J19" s="9" t="str">
        <f>"Population of "&amp;CHAR(10)&amp;"level / tier / type"</f>
        <v>Population of 
level / tier / type</v>
      </c>
      <c r="L19" s="203" t="s">
        <v>17</v>
      </c>
    </row>
    <row r="20" spans="3:21" ht="13.8" customHeight="1" thickBot="1">
      <c r="D20"/>
      <c r="F20"/>
      <c r="G20"/>
      <c r="H20"/>
      <c r="I20"/>
      <c r="J20"/>
      <c r="N20" s="193"/>
      <c r="O20" s="191" t="s">
        <v>3</v>
      </c>
      <c r="P20" s="192"/>
    </row>
    <row r="21" spans="3:21">
      <c r="C21" s="84" t="s">
        <v>73</v>
      </c>
      <c r="D21" s="85" t="s">
        <v>26</v>
      </c>
      <c r="E21" s="88" t="s">
        <v>812</v>
      </c>
      <c r="F21" s="99">
        <v>1</v>
      </c>
      <c r="G21" s="86"/>
      <c r="H21" s="86"/>
      <c r="I21" s="86"/>
      <c r="J21" s="100">
        <f>E9</f>
        <v>397483</v>
      </c>
      <c r="L21" s="93" t="s">
        <v>824</v>
      </c>
      <c r="N21" s="194" t="s">
        <v>712</v>
      </c>
      <c r="O21" s="187" t="s">
        <v>748</v>
      </c>
      <c r="P21" s="188" t="s">
        <v>753</v>
      </c>
      <c r="Q21" s="173"/>
      <c r="R21" s="173"/>
      <c r="S21" s="174" t="str">
        <f t="shared" ref="S21" si="0">E21</f>
        <v>Central government</v>
      </c>
      <c r="T21" s="175">
        <f>F21</f>
        <v>1</v>
      </c>
      <c r="U21" s="176">
        <f>$J$21/T21</f>
        <v>397483</v>
      </c>
    </row>
    <row r="22" spans="3:21" ht="14.85" customHeight="1">
      <c r="C22" s="19" t="s">
        <v>41</v>
      </c>
      <c r="D22" s="51" t="s">
        <v>29</v>
      </c>
      <c r="E22" s="227" t="s">
        <v>821</v>
      </c>
      <c r="F22" s="101">
        <f>2+7+192</f>
        <v>201</v>
      </c>
      <c r="G22" s="89" t="s">
        <v>2</v>
      </c>
      <c r="H22" s="89" t="s">
        <v>1</v>
      </c>
      <c r="I22" s="90" t="s">
        <v>745</v>
      </c>
      <c r="J22" s="97"/>
      <c r="K22" s="50"/>
      <c r="L22" s="230" t="s">
        <v>822</v>
      </c>
      <c r="N22" s="194" t="s">
        <v>713</v>
      </c>
      <c r="O22" s="187" t="s">
        <v>745</v>
      </c>
      <c r="P22" s="188" t="s">
        <v>756</v>
      </c>
      <c r="Q22" s="173" t="str">
        <f>IF(F22&gt;2,"YES","NO")</f>
        <v>YES</v>
      </c>
      <c r="R22" s="173" t="str">
        <f>LEFT(I22,1)</f>
        <v>2</v>
      </c>
      <c r="S22" s="174" t="str">
        <f>E22</f>
        <v>Local governments (City, town, village/community councils)</v>
      </c>
      <c r="T22" s="175">
        <f>F22</f>
        <v>201</v>
      </c>
      <c r="U22" s="176">
        <f>IF(J22&gt;0,J22/T22,$J$21/T22)</f>
        <v>1977.5273631840796</v>
      </c>
    </row>
    <row r="23" spans="3:21" ht="14.85" customHeight="1">
      <c r="C23" s="19" t="s">
        <v>42</v>
      </c>
      <c r="D23" s="51" t="s">
        <v>30</v>
      </c>
      <c r="E23" s="231" t="s">
        <v>803</v>
      </c>
      <c r="F23" s="101">
        <v>84</v>
      </c>
      <c r="G23" s="89" t="s">
        <v>1</v>
      </c>
      <c r="H23" s="89" t="s">
        <v>1</v>
      </c>
      <c r="I23" s="90" t="s">
        <v>750</v>
      </c>
      <c r="J23" s="97"/>
      <c r="K23" s="50"/>
      <c r="L23" s="94" t="s">
        <v>804</v>
      </c>
      <c r="N23" s="194" t="s">
        <v>714</v>
      </c>
      <c r="O23" s="187" t="s">
        <v>746</v>
      </c>
      <c r="P23" s="188" t="s">
        <v>757</v>
      </c>
      <c r="Q23" s="177" t="str">
        <f>IF(F23&gt;2,"YES","NO")</f>
        <v>YES</v>
      </c>
      <c r="R23" s="177" t="str">
        <f>LEFT(I23,1)</f>
        <v>6</v>
      </c>
      <c r="S23" s="2" t="str">
        <f>E23</f>
        <v>Alcaldes</v>
      </c>
      <c r="T23" s="178">
        <f>F23</f>
        <v>84</v>
      </c>
      <c r="U23" s="179">
        <f t="shared" ref="U23:U25" si="1">IF(J23&gt;0,J23/T23,$J$21/T23)</f>
        <v>4731.9404761904761</v>
      </c>
    </row>
    <row r="24" spans="3:21" ht="14.85" customHeight="1">
      <c r="C24" s="19" t="s">
        <v>43</v>
      </c>
      <c r="D24" s="51" t="s">
        <v>31</v>
      </c>
      <c r="E24" s="231" t="s">
        <v>799</v>
      </c>
      <c r="F24" s="101"/>
      <c r="G24" s="89" t="s">
        <v>33</v>
      </c>
      <c r="H24" s="89" t="s">
        <v>33</v>
      </c>
      <c r="I24" s="90" t="s">
        <v>3</v>
      </c>
      <c r="J24" s="97"/>
      <c r="K24" s="50"/>
      <c r="L24" s="94"/>
      <c r="N24" s="194" t="s">
        <v>715</v>
      </c>
      <c r="O24" s="187" t="s">
        <v>747</v>
      </c>
      <c r="P24" s="188" t="s">
        <v>758</v>
      </c>
      <c r="Q24" s="177" t="str">
        <f>IF(F24&gt;2,"YES","NO")</f>
        <v>NO</v>
      </c>
      <c r="R24" s="177" t="str">
        <f>LEFT(I24,1)</f>
        <v>…</v>
      </c>
      <c r="S24" s="2" t="str">
        <f>E24</f>
        <v>-</v>
      </c>
      <c r="T24" s="178">
        <f>F24</f>
        <v>0</v>
      </c>
      <c r="U24" s="179" t="e">
        <f t="shared" si="1"/>
        <v>#DIV/0!</v>
      </c>
    </row>
    <row r="25" spans="3:21" ht="14.85" customHeight="1" thickBot="1">
      <c r="C25" s="20" t="s">
        <v>44</v>
      </c>
      <c r="D25" s="52" t="s">
        <v>193</v>
      </c>
      <c r="E25" s="232" t="s">
        <v>799</v>
      </c>
      <c r="F25" s="102"/>
      <c r="G25" s="91" t="s">
        <v>33</v>
      </c>
      <c r="H25" s="91" t="s">
        <v>33</v>
      </c>
      <c r="I25" s="92" t="s">
        <v>3</v>
      </c>
      <c r="J25" s="98"/>
      <c r="K25" s="50"/>
      <c r="L25" s="95"/>
      <c r="N25" s="194" t="s">
        <v>759</v>
      </c>
      <c r="O25" s="187" t="s">
        <v>749</v>
      </c>
      <c r="P25" s="188" t="s">
        <v>754</v>
      </c>
      <c r="Q25" s="180" t="str">
        <f>IF(F25&gt;2,"YES","NO")</f>
        <v>NO</v>
      </c>
      <c r="R25" s="180" t="str">
        <f>LEFT(I25,1)</f>
        <v>…</v>
      </c>
      <c r="S25" s="23" t="str">
        <f>E25</f>
        <v>-</v>
      </c>
      <c r="T25" s="181">
        <f>F25</f>
        <v>0</v>
      </c>
      <c r="U25" s="182" t="e">
        <f t="shared" si="1"/>
        <v>#DIV/0!</v>
      </c>
    </row>
    <row r="26" spans="3:21" ht="14.7" thickBot="1">
      <c r="N26" s="195" t="s">
        <v>760</v>
      </c>
      <c r="O26" s="189" t="s">
        <v>750</v>
      </c>
      <c r="P26" s="190" t="s">
        <v>755</v>
      </c>
      <c r="Q26" s="180">
        <f>COUNTIF(Q22:Q25,"YES")</f>
        <v>2</v>
      </c>
      <c r="R26" s="180"/>
      <c r="S26" s="23"/>
      <c r="T26" s="23"/>
      <c r="U26" s="118"/>
    </row>
    <row r="27" spans="3:21" s="7" customFormat="1" ht="14.7" thickBot="1">
      <c r="D27" s="10"/>
      <c r="F27" s="10"/>
      <c r="G27" s="10"/>
      <c r="H27" s="10"/>
      <c r="I27" s="10"/>
      <c r="J27" s="10"/>
    </row>
    <row r="28" spans="3:21">
      <c r="C28" s="186" t="s">
        <v>796</v>
      </c>
    </row>
    <row r="29" spans="3:21" hidden="1">
      <c r="D29" s="29" t="s">
        <v>7</v>
      </c>
      <c r="E29" s="2" t="s">
        <v>3</v>
      </c>
      <c r="F29" s="29" t="s">
        <v>3</v>
      </c>
    </row>
    <row r="30" spans="3:21" hidden="1">
      <c r="D30" s="2" t="s">
        <v>213</v>
      </c>
      <c r="E30" s="2" t="s">
        <v>401</v>
      </c>
      <c r="F30" s="2" t="s">
        <v>402</v>
      </c>
    </row>
    <row r="31" spans="3:21" hidden="1">
      <c r="D31" s="2" t="s">
        <v>214</v>
      </c>
      <c r="E31" s="2" t="s">
        <v>403</v>
      </c>
      <c r="F31" s="2" t="s">
        <v>404</v>
      </c>
    </row>
    <row r="32" spans="3:21" hidden="1">
      <c r="D32" s="2" t="s">
        <v>215</v>
      </c>
      <c r="E32" s="2" t="s">
        <v>405</v>
      </c>
      <c r="F32" s="2" t="s">
        <v>406</v>
      </c>
    </row>
    <row r="33" spans="4:10" hidden="1">
      <c r="D33" s="2" t="s">
        <v>216</v>
      </c>
      <c r="E33" s="2" t="s">
        <v>407</v>
      </c>
      <c r="F33" s="2" t="s">
        <v>408</v>
      </c>
    </row>
    <row r="34" spans="4:10" hidden="1">
      <c r="D34" s="2" t="s">
        <v>217</v>
      </c>
      <c r="E34" s="2" t="s">
        <v>156</v>
      </c>
      <c r="F34" s="2" t="s">
        <v>155</v>
      </c>
    </row>
    <row r="35" spans="4:10" hidden="1">
      <c r="D35" s="2" t="s">
        <v>218</v>
      </c>
      <c r="E35" s="2" t="s">
        <v>409</v>
      </c>
      <c r="F35" s="2" t="s">
        <v>410</v>
      </c>
    </row>
    <row r="36" spans="4:10" hidden="1">
      <c r="D36" s="2" t="s">
        <v>219</v>
      </c>
      <c r="E36" s="2" t="s">
        <v>411</v>
      </c>
      <c r="F36" s="2" t="s">
        <v>412</v>
      </c>
      <c r="G36"/>
      <c r="H36"/>
      <c r="I36"/>
      <c r="J36"/>
    </row>
    <row r="37" spans="4:10" hidden="1">
      <c r="D37" s="2" t="s">
        <v>220</v>
      </c>
      <c r="E37" s="2" t="s">
        <v>413</v>
      </c>
      <c r="F37" s="2" t="s">
        <v>414</v>
      </c>
      <c r="G37"/>
      <c r="H37"/>
      <c r="I37"/>
      <c r="J37"/>
    </row>
    <row r="38" spans="4:10" hidden="1">
      <c r="D38" s="2" t="s">
        <v>221</v>
      </c>
      <c r="E38" s="2" t="s">
        <v>415</v>
      </c>
      <c r="F38" s="2" t="s">
        <v>416</v>
      </c>
      <c r="G38"/>
      <c r="H38"/>
      <c r="I38"/>
      <c r="J38"/>
    </row>
    <row r="39" spans="4:10" hidden="1">
      <c r="D39" s="2" t="s">
        <v>222</v>
      </c>
      <c r="E39" s="2" t="s">
        <v>417</v>
      </c>
      <c r="F39" s="2" t="s">
        <v>418</v>
      </c>
      <c r="G39"/>
      <c r="H39"/>
      <c r="I39"/>
      <c r="J39"/>
    </row>
    <row r="40" spans="4:10" hidden="1">
      <c r="D40" s="2" t="s">
        <v>223</v>
      </c>
      <c r="E40" s="2" t="s">
        <v>419</v>
      </c>
      <c r="F40" s="2" t="s">
        <v>420</v>
      </c>
    </row>
    <row r="41" spans="4:10" hidden="1">
      <c r="D41" s="2" t="s">
        <v>224</v>
      </c>
      <c r="E41" s="2" t="s">
        <v>421</v>
      </c>
      <c r="F41" s="2" t="s">
        <v>422</v>
      </c>
    </row>
    <row r="42" spans="4:10" hidden="1">
      <c r="D42" s="2" t="s">
        <v>225</v>
      </c>
      <c r="E42" s="2" t="s">
        <v>423</v>
      </c>
      <c r="F42" s="2" t="s">
        <v>424</v>
      </c>
    </row>
    <row r="43" spans="4:10" hidden="1">
      <c r="D43" s="2" t="s">
        <v>226</v>
      </c>
      <c r="E43" s="2" t="s">
        <v>425</v>
      </c>
      <c r="F43" s="2" t="s">
        <v>426</v>
      </c>
    </row>
    <row r="44" spans="4:10" hidden="1">
      <c r="D44" s="2" t="s">
        <v>227</v>
      </c>
      <c r="E44" s="2" t="s">
        <v>140</v>
      </c>
      <c r="F44" s="2" t="s">
        <v>139</v>
      </c>
    </row>
    <row r="45" spans="4:10" hidden="1">
      <c r="D45" s="2" t="s">
        <v>228</v>
      </c>
      <c r="E45" s="2" t="s">
        <v>427</v>
      </c>
      <c r="F45" s="2" t="s">
        <v>428</v>
      </c>
    </row>
    <row r="46" spans="4:10" hidden="1">
      <c r="D46" s="2" t="s">
        <v>229</v>
      </c>
      <c r="E46" s="2" t="s">
        <v>429</v>
      </c>
      <c r="F46" s="2" t="s">
        <v>430</v>
      </c>
    </row>
    <row r="47" spans="4:10" hidden="1">
      <c r="D47" s="2" t="s">
        <v>230</v>
      </c>
      <c r="E47" s="2" t="s">
        <v>158</v>
      </c>
      <c r="F47" s="2" t="s">
        <v>157</v>
      </c>
    </row>
    <row r="48" spans="4:10" hidden="1">
      <c r="D48" s="2" t="s">
        <v>231</v>
      </c>
      <c r="E48" s="2" t="s">
        <v>431</v>
      </c>
      <c r="F48" s="2" t="s">
        <v>432</v>
      </c>
    </row>
    <row r="49" spans="4:6" hidden="1">
      <c r="D49" s="2" t="s">
        <v>232</v>
      </c>
      <c r="E49" s="2" t="s">
        <v>433</v>
      </c>
      <c r="F49" s="2" t="s">
        <v>434</v>
      </c>
    </row>
    <row r="50" spans="4:6" hidden="1">
      <c r="D50" s="2" t="s">
        <v>233</v>
      </c>
      <c r="E50" s="2" t="s">
        <v>160</v>
      </c>
      <c r="F50" s="2" t="s">
        <v>159</v>
      </c>
    </row>
    <row r="51" spans="4:6" hidden="1">
      <c r="D51" s="2" t="s">
        <v>234</v>
      </c>
      <c r="E51" s="2" t="s">
        <v>435</v>
      </c>
      <c r="F51" s="2" t="s">
        <v>436</v>
      </c>
    </row>
    <row r="52" spans="4:6" hidden="1">
      <c r="D52" s="2" t="s">
        <v>235</v>
      </c>
      <c r="E52" s="2" t="s">
        <v>437</v>
      </c>
      <c r="F52" s="2" t="s">
        <v>438</v>
      </c>
    </row>
    <row r="53" spans="4:6" hidden="1">
      <c r="D53" s="2" t="s">
        <v>236</v>
      </c>
      <c r="E53" s="2" t="s">
        <v>439</v>
      </c>
      <c r="F53" s="2" t="s">
        <v>440</v>
      </c>
    </row>
    <row r="54" spans="4:6" hidden="1">
      <c r="D54" s="2" t="s">
        <v>237</v>
      </c>
      <c r="E54" s="2" t="s">
        <v>441</v>
      </c>
      <c r="F54" s="2" t="s">
        <v>442</v>
      </c>
    </row>
    <row r="55" spans="4:6" hidden="1">
      <c r="D55" s="2" t="s">
        <v>238</v>
      </c>
      <c r="E55" s="2" t="s">
        <v>443</v>
      </c>
      <c r="F55" s="2" t="s">
        <v>444</v>
      </c>
    </row>
    <row r="56" spans="4:6" hidden="1">
      <c r="D56" s="2" t="s">
        <v>239</v>
      </c>
      <c r="E56" s="2" t="s">
        <v>445</v>
      </c>
      <c r="F56" s="2" t="s">
        <v>446</v>
      </c>
    </row>
    <row r="57" spans="4:6" hidden="1">
      <c r="D57" s="2" t="s">
        <v>240</v>
      </c>
      <c r="E57" s="2" t="s">
        <v>447</v>
      </c>
      <c r="F57" s="2" t="s">
        <v>448</v>
      </c>
    </row>
    <row r="58" spans="4:6" hidden="1">
      <c r="D58" s="2" t="s">
        <v>241</v>
      </c>
      <c r="E58" s="2" t="s">
        <v>449</v>
      </c>
      <c r="F58" s="2" t="s">
        <v>450</v>
      </c>
    </row>
    <row r="59" spans="4:6" hidden="1">
      <c r="D59" s="2" t="s">
        <v>242</v>
      </c>
      <c r="E59" s="2" t="s">
        <v>451</v>
      </c>
      <c r="F59" s="2" t="s">
        <v>452</v>
      </c>
    </row>
    <row r="60" spans="4:6" hidden="1">
      <c r="D60" s="2" t="s">
        <v>243</v>
      </c>
      <c r="E60" s="2" t="s">
        <v>453</v>
      </c>
      <c r="F60" s="2" t="s">
        <v>454</v>
      </c>
    </row>
    <row r="61" spans="4:6" hidden="1">
      <c r="D61" s="2" t="s">
        <v>244</v>
      </c>
      <c r="E61" s="2" t="s">
        <v>162</v>
      </c>
      <c r="F61" s="2" t="s">
        <v>161</v>
      </c>
    </row>
    <row r="62" spans="4:6" hidden="1">
      <c r="D62" s="2" t="s">
        <v>245</v>
      </c>
      <c r="E62" s="2" t="s">
        <v>455</v>
      </c>
      <c r="F62" s="2" t="s">
        <v>456</v>
      </c>
    </row>
    <row r="63" spans="4:6" hidden="1">
      <c r="D63" s="2" t="s">
        <v>246</v>
      </c>
      <c r="E63" s="2" t="s">
        <v>164</v>
      </c>
      <c r="F63" s="2" t="s">
        <v>163</v>
      </c>
    </row>
    <row r="64" spans="4:6" hidden="1">
      <c r="D64" s="2" t="s">
        <v>247</v>
      </c>
      <c r="E64" s="2" t="s">
        <v>457</v>
      </c>
      <c r="F64" s="2" t="s">
        <v>458</v>
      </c>
    </row>
    <row r="65" spans="4:6" hidden="1">
      <c r="D65" s="2" t="s">
        <v>248</v>
      </c>
      <c r="E65" s="2" t="s">
        <v>459</v>
      </c>
      <c r="F65" s="2" t="s">
        <v>460</v>
      </c>
    </row>
    <row r="66" spans="4:6" hidden="1">
      <c r="D66" s="2" t="s">
        <v>249</v>
      </c>
      <c r="E66" s="2" t="s">
        <v>142</v>
      </c>
      <c r="F66" s="2" t="s">
        <v>141</v>
      </c>
    </row>
    <row r="67" spans="4:6" hidden="1">
      <c r="D67" s="2" t="s">
        <v>250</v>
      </c>
      <c r="E67" s="2" t="s">
        <v>461</v>
      </c>
      <c r="F67" s="2" t="s">
        <v>462</v>
      </c>
    </row>
    <row r="68" spans="4:6" hidden="1">
      <c r="D68" s="2" t="s">
        <v>251</v>
      </c>
      <c r="E68" s="2" t="s">
        <v>463</v>
      </c>
      <c r="F68" s="2" t="s">
        <v>464</v>
      </c>
    </row>
    <row r="69" spans="4:6" hidden="1">
      <c r="D69" s="2" t="s">
        <v>252</v>
      </c>
      <c r="E69" s="2" t="s">
        <v>180</v>
      </c>
      <c r="F69" s="2" t="s">
        <v>179</v>
      </c>
    </row>
    <row r="70" spans="4:6" hidden="1">
      <c r="D70" s="2" t="s">
        <v>253</v>
      </c>
      <c r="E70" s="2" t="s">
        <v>465</v>
      </c>
      <c r="F70" s="2" t="s">
        <v>466</v>
      </c>
    </row>
    <row r="71" spans="4:6" hidden="1">
      <c r="D71" s="2" t="s">
        <v>254</v>
      </c>
      <c r="E71" s="2" t="s">
        <v>467</v>
      </c>
      <c r="F71" s="2" t="s">
        <v>468</v>
      </c>
    </row>
    <row r="72" spans="4:6" hidden="1">
      <c r="D72" s="2" t="s">
        <v>255</v>
      </c>
      <c r="E72" s="2" t="s">
        <v>469</v>
      </c>
      <c r="F72" s="2" t="s">
        <v>470</v>
      </c>
    </row>
    <row r="73" spans="4:6" hidden="1">
      <c r="D73" s="2" t="s">
        <v>256</v>
      </c>
      <c r="E73" s="2" t="s">
        <v>471</v>
      </c>
      <c r="F73" s="2" t="s">
        <v>472</v>
      </c>
    </row>
    <row r="74" spans="4:6" hidden="1">
      <c r="D74" s="2" t="s">
        <v>257</v>
      </c>
      <c r="E74" s="2" t="s">
        <v>473</v>
      </c>
      <c r="F74" s="2" t="s">
        <v>474</v>
      </c>
    </row>
    <row r="75" spans="4:6" hidden="1">
      <c r="D75" s="2" t="s">
        <v>258</v>
      </c>
      <c r="E75" s="2" t="s">
        <v>475</v>
      </c>
      <c r="F75" s="2" t="s">
        <v>181</v>
      </c>
    </row>
    <row r="76" spans="4:6" hidden="1">
      <c r="D76" s="2" t="s">
        <v>259</v>
      </c>
      <c r="E76" s="2" t="s">
        <v>166</v>
      </c>
      <c r="F76" s="2" t="s">
        <v>165</v>
      </c>
    </row>
    <row r="77" spans="4:6" hidden="1">
      <c r="D77" s="2" t="s">
        <v>260</v>
      </c>
      <c r="E77" s="2" t="s">
        <v>476</v>
      </c>
      <c r="F77" s="2" t="s">
        <v>477</v>
      </c>
    </row>
    <row r="78" spans="4:6" hidden="1">
      <c r="D78" s="2" t="s">
        <v>261</v>
      </c>
      <c r="E78" s="2" t="s">
        <v>154</v>
      </c>
      <c r="F78" s="2" t="s">
        <v>153</v>
      </c>
    </row>
    <row r="79" spans="4:6" hidden="1">
      <c r="D79" s="2" t="s">
        <v>262</v>
      </c>
      <c r="E79" s="2" t="s">
        <v>478</v>
      </c>
      <c r="F79" s="2" t="s">
        <v>479</v>
      </c>
    </row>
    <row r="80" spans="4:6" hidden="1">
      <c r="D80" s="2" t="s">
        <v>263</v>
      </c>
      <c r="E80" s="2" t="s">
        <v>480</v>
      </c>
      <c r="F80" s="2" t="s">
        <v>481</v>
      </c>
    </row>
    <row r="81" spans="4:6" hidden="1">
      <c r="D81" s="2" t="s">
        <v>264</v>
      </c>
      <c r="E81" s="2" t="s">
        <v>482</v>
      </c>
      <c r="F81" s="2" t="s">
        <v>483</v>
      </c>
    </row>
    <row r="82" spans="4:6" hidden="1">
      <c r="D82" s="2" t="s">
        <v>265</v>
      </c>
      <c r="E82" s="2" t="s">
        <v>484</v>
      </c>
      <c r="F82" s="2" t="s">
        <v>485</v>
      </c>
    </row>
    <row r="83" spans="4:6" hidden="1">
      <c r="D83" s="2" t="s">
        <v>266</v>
      </c>
      <c r="E83" s="2" t="s">
        <v>486</v>
      </c>
      <c r="F83" s="2" t="s">
        <v>487</v>
      </c>
    </row>
    <row r="84" spans="4:6" hidden="1">
      <c r="D84" s="2" t="s">
        <v>267</v>
      </c>
      <c r="E84" s="2" t="s">
        <v>488</v>
      </c>
      <c r="F84" s="2" t="s">
        <v>489</v>
      </c>
    </row>
    <row r="85" spans="4:6" hidden="1">
      <c r="D85" s="2" t="s">
        <v>268</v>
      </c>
      <c r="E85" s="2" t="s">
        <v>490</v>
      </c>
      <c r="F85" s="2" t="s">
        <v>491</v>
      </c>
    </row>
    <row r="86" spans="4:6" hidden="1">
      <c r="D86" s="2" t="s">
        <v>269</v>
      </c>
      <c r="E86" s="2" t="s">
        <v>492</v>
      </c>
      <c r="F86" s="2" t="s">
        <v>493</v>
      </c>
    </row>
    <row r="87" spans="4:6" hidden="1">
      <c r="D87" s="2" t="s">
        <v>270</v>
      </c>
      <c r="E87" s="2" t="s">
        <v>494</v>
      </c>
      <c r="F87" s="2" t="s">
        <v>495</v>
      </c>
    </row>
    <row r="88" spans="4:6" hidden="1">
      <c r="D88" s="2" t="s">
        <v>271</v>
      </c>
      <c r="E88" s="2" t="s">
        <v>496</v>
      </c>
      <c r="F88" s="2" t="s">
        <v>497</v>
      </c>
    </row>
    <row r="89" spans="4:6" hidden="1">
      <c r="D89" s="2" t="s">
        <v>272</v>
      </c>
      <c r="E89" s="2" t="s">
        <v>498</v>
      </c>
      <c r="F89" s="2" t="s">
        <v>499</v>
      </c>
    </row>
    <row r="90" spans="4:6" hidden="1">
      <c r="D90" s="2" t="s">
        <v>273</v>
      </c>
      <c r="E90" s="2" t="s">
        <v>500</v>
      </c>
      <c r="F90" s="2" t="s">
        <v>501</v>
      </c>
    </row>
    <row r="91" spans="4:6" hidden="1">
      <c r="D91" s="2" t="s">
        <v>274</v>
      </c>
      <c r="E91" s="2" t="s">
        <v>502</v>
      </c>
      <c r="F91" s="2" t="s">
        <v>503</v>
      </c>
    </row>
    <row r="92" spans="4:6" hidden="1">
      <c r="D92" s="2" t="s">
        <v>275</v>
      </c>
      <c r="E92" s="2" t="s">
        <v>504</v>
      </c>
      <c r="F92" s="2" t="s">
        <v>505</v>
      </c>
    </row>
    <row r="93" spans="4:6" hidden="1">
      <c r="D93" s="2" t="s">
        <v>276</v>
      </c>
      <c r="E93" s="2" t="s">
        <v>144</v>
      </c>
      <c r="F93" s="2" t="s">
        <v>143</v>
      </c>
    </row>
    <row r="94" spans="4:6" hidden="1">
      <c r="D94" s="2" t="s">
        <v>277</v>
      </c>
      <c r="E94" s="2" t="s">
        <v>506</v>
      </c>
      <c r="F94" s="2" t="s">
        <v>507</v>
      </c>
    </row>
    <row r="95" spans="4:6" hidden="1">
      <c r="D95" s="2" t="s">
        <v>278</v>
      </c>
      <c r="E95" s="2" t="s">
        <v>508</v>
      </c>
      <c r="F95" s="2" t="s">
        <v>509</v>
      </c>
    </row>
    <row r="96" spans="4:6" hidden="1">
      <c r="D96" s="2" t="s">
        <v>279</v>
      </c>
      <c r="E96" s="2" t="s">
        <v>168</v>
      </c>
      <c r="F96" s="2" t="s">
        <v>167</v>
      </c>
    </row>
    <row r="97" spans="4:6" hidden="1">
      <c r="D97" s="2" t="s">
        <v>280</v>
      </c>
      <c r="E97" s="2" t="s">
        <v>183</v>
      </c>
      <c r="F97" s="2" t="s">
        <v>182</v>
      </c>
    </row>
    <row r="98" spans="4:6" hidden="1">
      <c r="D98" s="2" t="s">
        <v>281</v>
      </c>
      <c r="E98" s="2" t="s">
        <v>146</v>
      </c>
      <c r="F98" s="2" t="s">
        <v>145</v>
      </c>
    </row>
    <row r="99" spans="4:6" hidden="1">
      <c r="D99" s="2" t="s">
        <v>282</v>
      </c>
      <c r="E99" s="2" t="s">
        <v>510</v>
      </c>
      <c r="F99" s="2" t="s">
        <v>511</v>
      </c>
    </row>
    <row r="100" spans="4:6" hidden="1">
      <c r="D100" s="2" t="s">
        <v>283</v>
      </c>
      <c r="E100" s="2" t="s">
        <v>512</v>
      </c>
      <c r="F100" s="2" t="s">
        <v>513</v>
      </c>
    </row>
    <row r="101" spans="4:6" hidden="1">
      <c r="D101" s="2" t="s">
        <v>284</v>
      </c>
      <c r="E101" s="2" t="s">
        <v>514</v>
      </c>
      <c r="F101" s="2" t="s">
        <v>515</v>
      </c>
    </row>
    <row r="102" spans="4:6" hidden="1">
      <c r="D102" s="2" t="s">
        <v>285</v>
      </c>
      <c r="E102" s="2" t="s">
        <v>516</v>
      </c>
      <c r="F102" s="2" t="s">
        <v>517</v>
      </c>
    </row>
    <row r="103" spans="4:6" hidden="1">
      <c r="D103" s="2" t="s">
        <v>286</v>
      </c>
      <c r="E103" s="2" t="s">
        <v>518</v>
      </c>
      <c r="F103" s="2" t="s">
        <v>519</v>
      </c>
    </row>
    <row r="104" spans="4:6" hidden="1">
      <c r="D104" s="2" t="s">
        <v>287</v>
      </c>
      <c r="E104" s="2" t="s">
        <v>520</v>
      </c>
      <c r="F104" s="2" t="s">
        <v>521</v>
      </c>
    </row>
    <row r="105" spans="4:6" hidden="1">
      <c r="D105" s="2" t="s">
        <v>288</v>
      </c>
      <c r="E105" s="2" t="s">
        <v>522</v>
      </c>
      <c r="F105" s="2" t="s">
        <v>523</v>
      </c>
    </row>
    <row r="106" spans="4:6" hidden="1">
      <c r="D106" s="2" t="s">
        <v>289</v>
      </c>
      <c r="E106" s="2" t="s">
        <v>524</v>
      </c>
      <c r="F106" s="2" t="s">
        <v>525</v>
      </c>
    </row>
    <row r="107" spans="4:6" hidden="1">
      <c r="D107" s="2" t="s">
        <v>290</v>
      </c>
      <c r="E107" s="2" t="s">
        <v>526</v>
      </c>
      <c r="F107" s="2" t="s">
        <v>527</v>
      </c>
    </row>
    <row r="108" spans="4:6" hidden="1">
      <c r="D108" s="2" t="s">
        <v>291</v>
      </c>
      <c r="E108" s="2" t="s">
        <v>185</v>
      </c>
      <c r="F108" s="2" t="s">
        <v>184</v>
      </c>
    </row>
    <row r="109" spans="4:6" hidden="1">
      <c r="D109" s="2" t="s">
        <v>292</v>
      </c>
      <c r="E109" s="2" t="s">
        <v>528</v>
      </c>
      <c r="F109" s="2" t="s">
        <v>529</v>
      </c>
    </row>
    <row r="110" spans="4:6" hidden="1">
      <c r="D110" s="2" t="s">
        <v>293</v>
      </c>
      <c r="E110" s="2" t="s">
        <v>530</v>
      </c>
      <c r="F110" s="2" t="s">
        <v>531</v>
      </c>
    </row>
    <row r="111" spans="4:6" hidden="1">
      <c r="D111" s="2" t="s">
        <v>294</v>
      </c>
      <c r="E111" s="2" t="s">
        <v>532</v>
      </c>
      <c r="F111" s="2" t="s">
        <v>533</v>
      </c>
    </row>
    <row r="112" spans="4:6" hidden="1">
      <c r="D112" s="2" t="s">
        <v>295</v>
      </c>
      <c r="E112" s="2" t="s">
        <v>534</v>
      </c>
      <c r="F112" s="2" t="s">
        <v>535</v>
      </c>
    </row>
    <row r="113" spans="4:6" hidden="1">
      <c r="D113" s="2" t="s">
        <v>296</v>
      </c>
      <c r="E113" s="2" t="s">
        <v>536</v>
      </c>
      <c r="F113" s="2" t="s">
        <v>537</v>
      </c>
    </row>
    <row r="114" spans="4:6" hidden="1">
      <c r="D114" s="2" t="s">
        <v>297</v>
      </c>
      <c r="E114" s="2" t="s">
        <v>538</v>
      </c>
      <c r="F114" s="2" t="s">
        <v>539</v>
      </c>
    </row>
    <row r="115" spans="4:6" hidden="1">
      <c r="D115" s="2" t="s">
        <v>298</v>
      </c>
      <c r="E115" s="2" t="s">
        <v>540</v>
      </c>
      <c r="F115" s="2" t="s">
        <v>541</v>
      </c>
    </row>
    <row r="116" spans="4:6" hidden="1">
      <c r="D116" s="2" t="s">
        <v>299</v>
      </c>
      <c r="E116" s="2" t="s">
        <v>542</v>
      </c>
      <c r="F116" s="2" t="s">
        <v>543</v>
      </c>
    </row>
    <row r="117" spans="4:6" hidden="1">
      <c r="D117" s="2" t="s">
        <v>300</v>
      </c>
      <c r="E117" s="2" t="s">
        <v>544</v>
      </c>
      <c r="F117" s="2" t="s">
        <v>545</v>
      </c>
    </row>
    <row r="118" spans="4:6" hidden="1">
      <c r="D118" s="2" t="s">
        <v>301</v>
      </c>
      <c r="E118" s="2" t="s">
        <v>546</v>
      </c>
      <c r="F118" s="2" t="s">
        <v>547</v>
      </c>
    </row>
    <row r="119" spans="4:6" hidden="1">
      <c r="D119" s="2" t="s">
        <v>302</v>
      </c>
      <c r="E119" s="2" t="s">
        <v>548</v>
      </c>
      <c r="F119" s="2" t="s">
        <v>549</v>
      </c>
    </row>
    <row r="120" spans="4:6" hidden="1">
      <c r="D120" s="2" t="s">
        <v>303</v>
      </c>
      <c r="E120" s="2" t="s">
        <v>550</v>
      </c>
      <c r="F120" s="2" t="s">
        <v>551</v>
      </c>
    </row>
    <row r="121" spans="4:6" hidden="1">
      <c r="D121" s="2" t="s">
        <v>304</v>
      </c>
      <c r="E121" s="2" t="s">
        <v>552</v>
      </c>
      <c r="F121" s="2" t="s">
        <v>553</v>
      </c>
    </row>
    <row r="122" spans="4:6" hidden="1">
      <c r="D122" s="2" t="s">
        <v>305</v>
      </c>
      <c r="E122" s="2" t="s">
        <v>554</v>
      </c>
      <c r="F122" s="2" t="s">
        <v>555</v>
      </c>
    </row>
    <row r="123" spans="4:6" hidden="1">
      <c r="D123" s="2" t="s">
        <v>306</v>
      </c>
      <c r="E123" s="2" t="s">
        <v>556</v>
      </c>
      <c r="F123" s="2" t="s">
        <v>557</v>
      </c>
    </row>
    <row r="124" spans="4:6" hidden="1">
      <c r="D124" s="2" t="s">
        <v>307</v>
      </c>
      <c r="E124" s="2" t="s">
        <v>558</v>
      </c>
      <c r="F124" s="2" t="s">
        <v>559</v>
      </c>
    </row>
    <row r="125" spans="4:6" hidden="1">
      <c r="D125" s="2" t="s">
        <v>308</v>
      </c>
      <c r="E125" s="2" t="s">
        <v>560</v>
      </c>
      <c r="F125" s="2" t="s">
        <v>561</v>
      </c>
    </row>
    <row r="126" spans="4:6" hidden="1">
      <c r="D126" s="2" t="s">
        <v>309</v>
      </c>
      <c r="E126" s="2" t="s">
        <v>562</v>
      </c>
      <c r="F126" s="2" t="s">
        <v>563</v>
      </c>
    </row>
    <row r="127" spans="4:6" hidden="1">
      <c r="D127" s="2" t="s">
        <v>310</v>
      </c>
      <c r="E127" s="2" t="s">
        <v>564</v>
      </c>
      <c r="F127" s="2" t="s">
        <v>565</v>
      </c>
    </row>
    <row r="128" spans="4:6" hidden="1">
      <c r="D128" s="2" t="s">
        <v>311</v>
      </c>
      <c r="E128" s="2" t="s">
        <v>566</v>
      </c>
      <c r="F128" s="2" t="s">
        <v>567</v>
      </c>
    </row>
    <row r="129" spans="4:6" hidden="1">
      <c r="D129" s="2" t="s">
        <v>312</v>
      </c>
      <c r="E129" s="2" t="s">
        <v>568</v>
      </c>
      <c r="F129" s="2" t="s">
        <v>569</v>
      </c>
    </row>
    <row r="130" spans="4:6" hidden="1">
      <c r="D130" s="2" t="s">
        <v>313</v>
      </c>
      <c r="E130" s="2" t="s">
        <v>570</v>
      </c>
      <c r="F130" s="2" t="s">
        <v>571</v>
      </c>
    </row>
    <row r="131" spans="4:6" hidden="1">
      <c r="D131" s="2" t="s">
        <v>314</v>
      </c>
      <c r="E131" s="2" t="s">
        <v>572</v>
      </c>
      <c r="F131" s="2" t="s">
        <v>573</v>
      </c>
    </row>
    <row r="132" spans="4:6" hidden="1">
      <c r="D132" s="2" t="s">
        <v>315</v>
      </c>
      <c r="E132" s="2" t="s">
        <v>148</v>
      </c>
      <c r="F132" s="2" t="s">
        <v>147</v>
      </c>
    </row>
    <row r="133" spans="4:6" hidden="1">
      <c r="D133" s="2" t="s">
        <v>316</v>
      </c>
      <c r="E133" s="2" t="s">
        <v>574</v>
      </c>
      <c r="F133" s="2" t="s">
        <v>575</v>
      </c>
    </row>
    <row r="134" spans="4:6" hidden="1">
      <c r="D134" s="2" t="s">
        <v>317</v>
      </c>
      <c r="E134" s="2" t="s">
        <v>576</v>
      </c>
      <c r="F134" s="2" t="s">
        <v>577</v>
      </c>
    </row>
    <row r="135" spans="4:6" hidden="1">
      <c r="D135" s="2" t="s">
        <v>318</v>
      </c>
      <c r="E135" s="2" t="s">
        <v>578</v>
      </c>
      <c r="F135" s="2" t="s">
        <v>579</v>
      </c>
    </row>
    <row r="136" spans="4:6" hidden="1">
      <c r="D136" s="2" t="s">
        <v>319</v>
      </c>
      <c r="E136" s="2" t="s">
        <v>580</v>
      </c>
      <c r="F136" s="2" t="s">
        <v>581</v>
      </c>
    </row>
    <row r="137" spans="4:6" hidden="1">
      <c r="D137" s="2" t="s">
        <v>320</v>
      </c>
      <c r="E137" s="2" t="s">
        <v>582</v>
      </c>
      <c r="F137" s="2" t="s">
        <v>583</v>
      </c>
    </row>
    <row r="138" spans="4:6" hidden="1">
      <c r="D138" s="2" t="s">
        <v>321</v>
      </c>
      <c r="E138" s="2" t="s">
        <v>584</v>
      </c>
      <c r="F138" s="2" t="s">
        <v>585</v>
      </c>
    </row>
    <row r="139" spans="4:6" hidden="1">
      <c r="D139" s="2" t="s">
        <v>322</v>
      </c>
      <c r="E139" s="2" t="s">
        <v>586</v>
      </c>
      <c r="F139" s="2" t="s">
        <v>587</v>
      </c>
    </row>
    <row r="140" spans="4:6" hidden="1">
      <c r="D140" s="2" t="s">
        <v>323</v>
      </c>
      <c r="E140" s="2" t="s">
        <v>588</v>
      </c>
      <c r="F140" s="2" t="s">
        <v>589</v>
      </c>
    </row>
    <row r="141" spans="4:6" hidden="1">
      <c r="D141" s="2" t="s">
        <v>324</v>
      </c>
      <c r="E141" s="2" t="s">
        <v>590</v>
      </c>
      <c r="F141" s="2" t="s">
        <v>591</v>
      </c>
    </row>
    <row r="142" spans="4:6" hidden="1">
      <c r="D142" s="2" t="s">
        <v>325</v>
      </c>
      <c r="E142" s="2" t="s">
        <v>592</v>
      </c>
      <c r="F142" s="2" t="s">
        <v>593</v>
      </c>
    </row>
    <row r="143" spans="4:6" hidden="1">
      <c r="D143" s="2" t="s">
        <v>326</v>
      </c>
      <c r="E143" s="2" t="s">
        <v>150</v>
      </c>
      <c r="F143" s="2" t="s">
        <v>149</v>
      </c>
    </row>
    <row r="144" spans="4:6" hidden="1">
      <c r="D144" s="2" t="s">
        <v>327</v>
      </c>
      <c r="E144" s="2" t="s">
        <v>594</v>
      </c>
      <c r="F144" s="2" t="s">
        <v>595</v>
      </c>
    </row>
    <row r="145" spans="4:6" hidden="1">
      <c r="D145" s="2" t="s">
        <v>328</v>
      </c>
      <c r="E145" s="2" t="s">
        <v>596</v>
      </c>
      <c r="F145" s="2" t="s">
        <v>597</v>
      </c>
    </row>
    <row r="146" spans="4:6" hidden="1">
      <c r="D146" s="2" t="s">
        <v>329</v>
      </c>
      <c r="E146" s="2" t="s">
        <v>598</v>
      </c>
      <c r="F146" s="2" t="s">
        <v>599</v>
      </c>
    </row>
    <row r="147" spans="4:6" hidden="1">
      <c r="D147" s="2" t="s">
        <v>330</v>
      </c>
      <c r="E147" s="2" t="s">
        <v>600</v>
      </c>
      <c r="F147" s="2" t="s">
        <v>601</v>
      </c>
    </row>
    <row r="148" spans="4:6" hidden="1">
      <c r="D148" s="2" t="s">
        <v>331</v>
      </c>
      <c r="E148" s="2" t="s">
        <v>602</v>
      </c>
      <c r="F148" s="2" t="s">
        <v>603</v>
      </c>
    </row>
    <row r="149" spans="4:6" hidden="1">
      <c r="D149" s="2" t="s">
        <v>697</v>
      </c>
      <c r="E149" s="2" t="s">
        <v>699</v>
      </c>
      <c r="F149" s="2" t="s">
        <v>698</v>
      </c>
    </row>
    <row r="150" spans="4:6" hidden="1">
      <c r="D150" s="2" t="s">
        <v>332</v>
      </c>
      <c r="E150" s="2" t="s">
        <v>604</v>
      </c>
      <c r="F150" s="2" t="s">
        <v>605</v>
      </c>
    </row>
    <row r="151" spans="4:6" hidden="1">
      <c r="D151" s="2" t="s">
        <v>333</v>
      </c>
      <c r="E151" s="2" t="s">
        <v>152</v>
      </c>
      <c r="F151" s="2" t="s">
        <v>151</v>
      </c>
    </row>
    <row r="152" spans="4:6" hidden="1">
      <c r="D152" s="2" t="s">
        <v>334</v>
      </c>
      <c r="E152" s="2" t="s">
        <v>606</v>
      </c>
      <c r="F152" s="2" t="s">
        <v>607</v>
      </c>
    </row>
    <row r="153" spans="4:6" hidden="1">
      <c r="D153" s="2" t="s">
        <v>335</v>
      </c>
      <c r="E153" s="2" t="s">
        <v>172</v>
      </c>
      <c r="F153" s="2" t="s">
        <v>171</v>
      </c>
    </row>
    <row r="154" spans="4:6" hidden="1">
      <c r="D154" s="2" t="s">
        <v>336</v>
      </c>
      <c r="E154" s="2" t="s">
        <v>170</v>
      </c>
      <c r="F154" s="2" t="s">
        <v>169</v>
      </c>
    </row>
    <row r="155" spans="4:6" hidden="1">
      <c r="D155" s="2" t="s">
        <v>337</v>
      </c>
      <c r="E155" s="2" t="s">
        <v>608</v>
      </c>
      <c r="F155" s="2" t="s">
        <v>609</v>
      </c>
    </row>
    <row r="156" spans="4:6" hidden="1">
      <c r="D156" s="2" t="s">
        <v>338</v>
      </c>
      <c r="E156" s="2" t="s">
        <v>610</v>
      </c>
      <c r="F156" s="2" t="s">
        <v>611</v>
      </c>
    </row>
    <row r="157" spans="4:6" hidden="1">
      <c r="D157" s="2" t="s">
        <v>339</v>
      </c>
      <c r="E157" s="2" t="s">
        <v>612</v>
      </c>
      <c r="F157" s="2" t="s">
        <v>613</v>
      </c>
    </row>
    <row r="158" spans="4:6" hidden="1">
      <c r="D158" s="2" t="s">
        <v>340</v>
      </c>
      <c r="E158" s="2" t="s">
        <v>614</v>
      </c>
      <c r="F158" s="2" t="s">
        <v>615</v>
      </c>
    </row>
    <row r="159" spans="4:6" hidden="1">
      <c r="D159" s="2" t="s">
        <v>341</v>
      </c>
      <c r="E159" s="2" t="s">
        <v>616</v>
      </c>
      <c r="F159" s="2" t="s">
        <v>617</v>
      </c>
    </row>
    <row r="160" spans="4:6" hidden="1">
      <c r="D160" s="2" t="s">
        <v>342</v>
      </c>
      <c r="E160" s="2" t="s">
        <v>618</v>
      </c>
      <c r="F160" s="2" t="s">
        <v>619</v>
      </c>
    </row>
    <row r="161" spans="4:6" hidden="1">
      <c r="D161" s="2" t="s">
        <v>343</v>
      </c>
      <c r="E161" s="2" t="s">
        <v>620</v>
      </c>
      <c r="F161" s="2" t="s">
        <v>621</v>
      </c>
    </row>
    <row r="162" spans="4:6" hidden="1">
      <c r="D162" s="2" t="s">
        <v>344</v>
      </c>
      <c r="E162" s="2" t="s">
        <v>622</v>
      </c>
      <c r="F162" s="2" t="s">
        <v>623</v>
      </c>
    </row>
    <row r="163" spans="4:6" hidden="1">
      <c r="D163" s="2" t="s">
        <v>345</v>
      </c>
      <c r="E163" s="2" t="s">
        <v>624</v>
      </c>
      <c r="F163" s="2" t="s">
        <v>625</v>
      </c>
    </row>
    <row r="164" spans="4:6" hidden="1">
      <c r="D164" s="2" t="s">
        <v>346</v>
      </c>
      <c r="E164" s="2" t="s">
        <v>626</v>
      </c>
      <c r="F164" s="2" t="s">
        <v>627</v>
      </c>
    </row>
    <row r="165" spans="4:6" hidden="1">
      <c r="D165" s="2" t="s">
        <v>347</v>
      </c>
      <c r="E165" s="2" t="s">
        <v>628</v>
      </c>
      <c r="F165" s="2" t="s">
        <v>629</v>
      </c>
    </row>
    <row r="166" spans="4:6" hidden="1">
      <c r="D166" s="2" t="s">
        <v>348</v>
      </c>
      <c r="E166" s="2" t="s">
        <v>630</v>
      </c>
      <c r="F166" s="2" t="s">
        <v>631</v>
      </c>
    </row>
    <row r="167" spans="4:6" hidden="1">
      <c r="D167" s="2" t="s">
        <v>349</v>
      </c>
      <c r="E167" s="2" t="s">
        <v>632</v>
      </c>
      <c r="F167" s="2" t="s">
        <v>633</v>
      </c>
    </row>
    <row r="168" spans="4:6" hidden="1">
      <c r="D168" s="2" t="s">
        <v>350</v>
      </c>
      <c r="E168" s="2" t="s">
        <v>634</v>
      </c>
      <c r="F168" s="2" t="s">
        <v>635</v>
      </c>
    </row>
    <row r="169" spans="4:6" hidden="1">
      <c r="D169" s="2" t="s">
        <v>351</v>
      </c>
      <c r="E169" s="2" t="s">
        <v>636</v>
      </c>
      <c r="F169" s="2" t="s">
        <v>637</v>
      </c>
    </row>
    <row r="170" spans="4:6" hidden="1">
      <c r="D170" s="2" t="s">
        <v>352</v>
      </c>
      <c r="E170" s="2" t="s">
        <v>638</v>
      </c>
      <c r="F170" s="2" t="s">
        <v>639</v>
      </c>
    </row>
    <row r="171" spans="4:6" hidden="1">
      <c r="D171" s="2" t="s">
        <v>353</v>
      </c>
      <c r="E171" s="2" t="s">
        <v>640</v>
      </c>
      <c r="F171" s="2" t="s">
        <v>641</v>
      </c>
    </row>
    <row r="172" spans="4:6" hidden="1">
      <c r="D172" s="2" t="s">
        <v>354</v>
      </c>
      <c r="E172" s="2" t="s">
        <v>642</v>
      </c>
      <c r="F172" s="2" t="s">
        <v>643</v>
      </c>
    </row>
    <row r="173" spans="4:6" hidden="1">
      <c r="D173" s="2" t="s">
        <v>355</v>
      </c>
      <c r="E173" s="2" t="s">
        <v>644</v>
      </c>
      <c r="F173" s="2" t="s">
        <v>645</v>
      </c>
    </row>
    <row r="174" spans="4:6" hidden="1">
      <c r="D174" s="2" t="s">
        <v>356</v>
      </c>
      <c r="E174" s="2" t="s">
        <v>646</v>
      </c>
      <c r="F174" s="2" t="s">
        <v>647</v>
      </c>
    </row>
    <row r="175" spans="4:6" hidden="1">
      <c r="D175" s="2" t="s">
        <v>357</v>
      </c>
      <c r="E175" s="2" t="s">
        <v>648</v>
      </c>
      <c r="F175" s="2" t="s">
        <v>649</v>
      </c>
    </row>
    <row r="176" spans="4:6" hidden="1">
      <c r="D176" s="2" t="s">
        <v>358</v>
      </c>
      <c r="E176" s="2" t="s">
        <v>650</v>
      </c>
      <c r="F176" s="2" t="s">
        <v>651</v>
      </c>
    </row>
    <row r="177" spans="4:6" hidden="1">
      <c r="D177" s="2" t="s">
        <v>359</v>
      </c>
      <c r="E177" s="2" t="s">
        <v>174</v>
      </c>
      <c r="F177" s="2" t="s">
        <v>173</v>
      </c>
    </row>
    <row r="178" spans="4:6" hidden="1">
      <c r="D178" s="2" t="s">
        <v>360</v>
      </c>
      <c r="E178" s="2" t="s">
        <v>652</v>
      </c>
      <c r="F178" s="2" t="s">
        <v>653</v>
      </c>
    </row>
    <row r="179" spans="4:6" hidden="1">
      <c r="D179" s="2" t="s">
        <v>361</v>
      </c>
      <c r="E179" s="2" t="s">
        <v>654</v>
      </c>
      <c r="F179" s="2" t="s">
        <v>655</v>
      </c>
    </row>
    <row r="180" spans="4:6" hidden="1">
      <c r="D180" s="2" t="s">
        <v>362</v>
      </c>
      <c r="E180" s="2" t="s">
        <v>656</v>
      </c>
      <c r="F180" s="2" t="s">
        <v>657</v>
      </c>
    </row>
    <row r="181" spans="4:6" hidden="1">
      <c r="D181" s="2" t="s">
        <v>363</v>
      </c>
      <c r="E181" s="2" t="s">
        <v>658</v>
      </c>
      <c r="F181" s="2" t="s">
        <v>659</v>
      </c>
    </row>
    <row r="182" spans="4:6" hidden="1">
      <c r="D182" s="2" t="s">
        <v>364</v>
      </c>
      <c r="E182" s="2" t="s">
        <v>660</v>
      </c>
      <c r="F182" s="2" t="s">
        <v>661</v>
      </c>
    </row>
    <row r="183" spans="4:6" hidden="1">
      <c r="D183" s="2" t="s">
        <v>365</v>
      </c>
      <c r="E183" s="2" t="s">
        <v>662</v>
      </c>
      <c r="F183" s="2" t="s">
        <v>663</v>
      </c>
    </row>
    <row r="184" spans="4:6" hidden="1">
      <c r="D184" s="2" t="s">
        <v>366</v>
      </c>
      <c r="E184" s="2" t="s">
        <v>664</v>
      </c>
      <c r="F184" s="2" t="s">
        <v>665</v>
      </c>
    </row>
    <row r="185" spans="4:6" hidden="1">
      <c r="D185" s="2" t="s">
        <v>367</v>
      </c>
      <c r="E185" s="2" t="s">
        <v>666</v>
      </c>
      <c r="F185" s="2" t="s">
        <v>667</v>
      </c>
    </row>
    <row r="186" spans="4:6" hidden="1">
      <c r="D186" s="2" t="s">
        <v>368</v>
      </c>
      <c r="E186" s="2" t="s">
        <v>668</v>
      </c>
      <c r="F186" s="2" t="s">
        <v>669</v>
      </c>
    </row>
    <row r="187" spans="4:6" hidden="1">
      <c r="D187" s="2" t="s">
        <v>369</v>
      </c>
      <c r="E187" s="2" t="s">
        <v>187</v>
      </c>
      <c r="F187" s="2" t="s">
        <v>186</v>
      </c>
    </row>
    <row r="188" spans="4:6" hidden="1">
      <c r="D188" s="2" t="s">
        <v>370</v>
      </c>
      <c r="E188" s="2" t="s">
        <v>670</v>
      </c>
      <c r="F188" s="2" t="s">
        <v>671</v>
      </c>
    </row>
    <row r="189" spans="4:6" hidden="1">
      <c r="D189" s="2" t="s">
        <v>371</v>
      </c>
      <c r="E189" s="2" t="s">
        <v>672</v>
      </c>
      <c r="F189" s="2" t="s">
        <v>673</v>
      </c>
    </row>
    <row r="190" spans="4:6" hidden="1">
      <c r="D190" s="2" t="s">
        <v>372</v>
      </c>
      <c r="E190" s="2" t="s">
        <v>674</v>
      </c>
      <c r="F190" s="2" t="s">
        <v>675</v>
      </c>
    </row>
    <row r="191" spans="4:6" hidden="1">
      <c r="D191" s="2" t="s">
        <v>373</v>
      </c>
      <c r="E191" s="2" t="s">
        <v>676</v>
      </c>
      <c r="F191" s="2" t="s">
        <v>677</v>
      </c>
    </row>
    <row r="192" spans="4:6" hidden="1">
      <c r="D192" s="2" t="s">
        <v>374</v>
      </c>
      <c r="E192" s="2" t="s">
        <v>678</v>
      </c>
      <c r="F192" s="2" t="s">
        <v>679</v>
      </c>
    </row>
    <row r="193" spans="4:6" hidden="1">
      <c r="D193" s="2" t="s">
        <v>375</v>
      </c>
      <c r="E193" s="2" t="s">
        <v>680</v>
      </c>
      <c r="F193" s="2" t="s">
        <v>681</v>
      </c>
    </row>
    <row r="194" spans="4:6" hidden="1">
      <c r="D194" s="2" t="s">
        <v>773</v>
      </c>
      <c r="E194" s="2" t="s">
        <v>772</v>
      </c>
      <c r="F194" s="2" t="s">
        <v>682</v>
      </c>
    </row>
    <row r="195" spans="4:6" hidden="1">
      <c r="D195" s="2" t="s">
        <v>376</v>
      </c>
      <c r="E195" s="2" t="s">
        <v>683</v>
      </c>
      <c r="F195" s="2" t="s">
        <v>684</v>
      </c>
    </row>
    <row r="196" spans="4:6" hidden="1">
      <c r="D196" s="2" t="s">
        <v>377</v>
      </c>
      <c r="E196" s="2" t="s">
        <v>176</v>
      </c>
      <c r="F196" s="2" t="s">
        <v>175</v>
      </c>
    </row>
    <row r="197" spans="4:6" hidden="1">
      <c r="D197" s="2" t="s">
        <v>378</v>
      </c>
      <c r="E197" s="2" t="s">
        <v>685</v>
      </c>
      <c r="F197" s="2" t="s">
        <v>686</v>
      </c>
    </row>
    <row r="198" spans="4:6" hidden="1">
      <c r="D198" s="2" t="s">
        <v>379</v>
      </c>
      <c r="E198" s="2" t="s">
        <v>687</v>
      </c>
      <c r="F198" s="2" t="s">
        <v>688</v>
      </c>
    </row>
    <row r="199" spans="4:6" hidden="1">
      <c r="D199" s="2" t="s">
        <v>380</v>
      </c>
      <c r="E199" s="2" t="s">
        <v>178</v>
      </c>
      <c r="F199" s="2" t="s">
        <v>177</v>
      </c>
    </row>
    <row r="200" spans="4:6" hidden="1">
      <c r="D200" s="2" t="s">
        <v>381</v>
      </c>
      <c r="E200" s="2" t="s">
        <v>689</v>
      </c>
      <c r="F200" s="2" t="s">
        <v>690</v>
      </c>
    </row>
    <row r="201" spans="4:6" hidden="1">
      <c r="D201" s="2" t="s">
        <v>382</v>
      </c>
      <c r="E201" s="2" t="s">
        <v>691</v>
      </c>
      <c r="F201" s="2" t="s">
        <v>692</v>
      </c>
    </row>
    <row r="202" spans="4:6" hidden="1">
      <c r="D202" s="2" t="s">
        <v>383</v>
      </c>
      <c r="E202" s="2" t="s">
        <v>693</v>
      </c>
      <c r="F202" s="2" t="s">
        <v>694</v>
      </c>
    </row>
    <row r="203" spans="4:6" ht="14.7" hidden="1" thickBot="1">
      <c r="D203" s="2" t="s">
        <v>384</v>
      </c>
      <c r="E203" s="2" t="s">
        <v>695</v>
      </c>
      <c r="F203" s="2" t="s">
        <v>696</v>
      </c>
    </row>
    <row r="204" spans="4:6" ht="14.7" hidden="1" thickBot="1">
      <c r="D204" s="204" t="str">
        <f>E7</f>
        <v>Belize (BLZ)</v>
      </c>
      <c r="E204" s="205" t="str">
        <f>VLOOKUP(D204,$D$29:$F$203,2,FALSE)</f>
        <v>Belize</v>
      </c>
      <c r="F204" s="206" t="str">
        <f>VLOOKUP(D204,$D$29:$F$203,3,FALSE)</f>
        <v>BLZ</v>
      </c>
    </row>
    <row r="205" spans="4:6" hidden="1"/>
  </sheetData>
  <sheetProtection sheet="1" formatCells="0"/>
  <mergeCells count="10">
    <mergeCell ref="D13:E13"/>
    <mergeCell ref="D14:E14"/>
    <mergeCell ref="D15:E15"/>
    <mergeCell ref="D11:E11"/>
    <mergeCell ref="E5:F5"/>
    <mergeCell ref="E6:F6"/>
    <mergeCell ref="E7:F7"/>
    <mergeCell ref="E8:F8"/>
    <mergeCell ref="E9:F9"/>
    <mergeCell ref="D12:E12"/>
  </mergeCells>
  <dataValidations count="4">
    <dataValidation type="list" allowBlank="1" showInputMessage="1" showErrorMessage="1" sqref="G22:H25" xr:uid="{32B1201C-B123-4E15-831C-87EAA6595B17}">
      <formula1>"...,Yes,No,Partially/Mixed/Other"</formula1>
    </dataValidation>
    <dataValidation type="list" allowBlank="1" showInputMessage="1" showErrorMessage="1" sqref="I22:I25" xr:uid="{3472D613-01C6-4874-B144-E0B7EBB21B70}">
      <formula1>O$20:O$26</formula1>
    </dataValidation>
    <dataValidation type="list" allowBlank="1" showInputMessage="1" showErrorMessage="1" sqref="E7" xr:uid="{D747B0B4-92A4-4E1A-A578-15B30ECC2AED}">
      <formula1>$D$29:$D$203</formula1>
    </dataValidation>
    <dataValidation type="whole" operator="greaterThan" allowBlank="1" showInputMessage="1" showErrorMessage="1" sqref="J22:J25 E9" xr:uid="{6957C243-244E-4B73-8046-BB76C496D527}">
      <formula1>1</formula1>
    </dataValidation>
  </dataValidations>
  <pageMargins left="0.7" right="0.7" top="0.75" bottom="0.75" header="0.3" footer="0.3"/>
  <pageSetup scale="52"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3607-E4E8-430D-A71B-E544F757A8D2}">
  <sheetPr>
    <pageSetUpPr fitToPage="1"/>
  </sheetPr>
  <dimension ref="C1:V79"/>
  <sheetViews>
    <sheetView topLeftCell="A5" zoomScale="75" zoomScaleNormal="75" workbookViewId="0">
      <selection activeCell="E8" sqref="E8"/>
    </sheetView>
  </sheetViews>
  <sheetFormatPr defaultColWidth="9.05078125" defaultRowHeight="14.4"/>
  <cols>
    <col min="1" max="2" width="2.578125" customWidth="1"/>
    <col min="3" max="3" width="7.5234375" style="4" customWidth="1"/>
    <col min="4" max="4" width="89.9453125" customWidth="1"/>
    <col min="5" max="8" width="8.5234375" style="4" customWidth="1"/>
    <col min="9" max="9" width="6.83984375" customWidth="1"/>
    <col min="10" max="13" width="44.3125" customWidth="1"/>
    <col min="14" max="14" width="4.20703125" customWidth="1"/>
    <col min="15" max="21" width="8.83984375" hidden="1" customWidth="1"/>
    <col min="22" max="22" width="12.41796875" hidden="1" customWidth="1"/>
  </cols>
  <sheetData>
    <row r="1" spans="3:22" s="2" customFormat="1"/>
    <row r="2" spans="3:22" s="2" customFormat="1" ht="18.3">
      <c r="C2" s="21"/>
      <c r="D2" s="21" t="s">
        <v>706</v>
      </c>
    </row>
    <row r="3" spans="3:22" s="22" customFormat="1" ht="15" customHeight="1" thickBot="1"/>
    <row r="4" spans="3:22" ht="14.7" thickBot="1">
      <c r="C4" s="5"/>
      <c r="D4" s="1"/>
      <c r="E4" s="5"/>
      <c r="F4" s="5"/>
      <c r="G4" s="5"/>
      <c r="H4" s="5"/>
    </row>
    <row r="5" spans="3:22" ht="113.1" customHeight="1" thickBot="1">
      <c r="C5" s="8"/>
      <c r="D5" s="8" t="s">
        <v>34</v>
      </c>
      <c r="E5" s="9" t="str">
        <f>'IGP1 Structure'!$E$22</f>
        <v>Local governments (City, town, village/community councils)</v>
      </c>
      <c r="F5" s="9" t="str">
        <f>'IGP1 Structure'!$E$23</f>
        <v>Alcaldes</v>
      </c>
      <c r="G5" s="9" t="str">
        <f>'IGP1 Structure'!$E$24</f>
        <v>-</v>
      </c>
      <c r="H5" s="9" t="str">
        <f>'IGP1 Structure'!$E$25</f>
        <v>-</v>
      </c>
      <c r="J5" s="87" t="str">
        <f>"Comments / Clarification: "&amp;CHAR(10)&amp;E5</f>
        <v>Comments / Clarification: 
Local governments (City, town, village/community councils)</v>
      </c>
      <c r="K5" s="87" t="str">
        <f t="shared" ref="K5:M5" si="0">"Comments / Clarification: "&amp;CHAR(10)&amp;F5</f>
        <v>Comments / Clarification: 
Alcaldes</v>
      </c>
      <c r="L5" s="87" t="str">
        <f t="shared" si="0"/>
        <v>Comments / Clarification: 
-</v>
      </c>
      <c r="M5" s="87" t="str">
        <f t="shared" si="0"/>
        <v>Comments / Clarification: 
-</v>
      </c>
      <c r="N5" s="32"/>
    </row>
    <row r="6" spans="3:22" ht="14.7" thickBot="1"/>
    <row r="7" spans="3:22">
      <c r="C7" s="31" t="s">
        <v>763</v>
      </c>
      <c r="D7" s="45" t="s">
        <v>771</v>
      </c>
      <c r="E7" s="34"/>
      <c r="F7" s="34"/>
      <c r="G7" s="35"/>
      <c r="H7" s="36"/>
      <c r="J7" s="93"/>
      <c r="K7" s="93"/>
      <c r="L7" s="93"/>
      <c r="M7" s="93"/>
    </row>
    <row r="8" spans="3:22">
      <c r="C8" s="19" t="s">
        <v>194</v>
      </c>
      <c r="D8" s="46" t="s">
        <v>89</v>
      </c>
      <c r="E8" s="103" t="s">
        <v>2</v>
      </c>
      <c r="F8" s="103" t="s">
        <v>1</v>
      </c>
      <c r="G8" s="103" t="s">
        <v>3</v>
      </c>
      <c r="H8" s="104" t="s">
        <v>3</v>
      </c>
      <c r="J8" s="94"/>
      <c r="K8" s="94"/>
      <c r="L8" s="94"/>
      <c r="M8" s="94"/>
      <c r="O8" s="2" t="s">
        <v>3</v>
      </c>
      <c r="P8" s="2" t="s">
        <v>2</v>
      </c>
      <c r="Q8" s="2" t="s">
        <v>1</v>
      </c>
      <c r="R8" s="2" t="s">
        <v>79</v>
      </c>
      <c r="S8" s="2"/>
      <c r="T8" s="2"/>
      <c r="U8" s="2"/>
      <c r="V8" s="2"/>
    </row>
    <row r="9" spans="3:22">
      <c r="C9" s="19" t="s">
        <v>195</v>
      </c>
      <c r="D9" s="46" t="s">
        <v>91</v>
      </c>
      <c r="E9" s="103" t="s">
        <v>2</v>
      </c>
      <c r="F9" s="103" t="s">
        <v>1</v>
      </c>
      <c r="G9" s="103" t="s">
        <v>3</v>
      </c>
      <c r="H9" s="104" t="s">
        <v>3</v>
      </c>
      <c r="J9" s="94"/>
      <c r="K9" s="94" t="s">
        <v>807</v>
      </c>
      <c r="L9" s="94"/>
      <c r="M9" s="94"/>
      <c r="O9" s="2" t="s">
        <v>3</v>
      </c>
      <c r="P9" s="2" t="s">
        <v>2</v>
      </c>
      <c r="Q9" s="2" t="s">
        <v>1</v>
      </c>
      <c r="R9" s="2" t="s">
        <v>79</v>
      </c>
      <c r="S9" s="2"/>
      <c r="T9" s="2"/>
      <c r="U9" s="2"/>
      <c r="V9" s="2"/>
    </row>
    <row r="10" spans="3:22">
      <c r="C10" s="19" t="s">
        <v>35</v>
      </c>
      <c r="D10" s="46" t="s">
        <v>90</v>
      </c>
      <c r="E10" s="103" t="s">
        <v>2</v>
      </c>
      <c r="F10" s="103" t="s">
        <v>1</v>
      </c>
      <c r="G10" s="103" t="s">
        <v>3</v>
      </c>
      <c r="H10" s="104" t="s">
        <v>3</v>
      </c>
      <c r="J10" s="94" t="s">
        <v>819</v>
      </c>
      <c r="K10" s="94"/>
      <c r="L10" s="94"/>
      <c r="M10" s="94"/>
      <c r="O10" s="2" t="s">
        <v>3</v>
      </c>
      <c r="P10" s="2" t="s">
        <v>2</v>
      </c>
      <c r="Q10" s="2" t="s">
        <v>1</v>
      </c>
      <c r="R10" s="2" t="s">
        <v>79</v>
      </c>
      <c r="S10" s="2"/>
      <c r="T10" s="2"/>
      <c r="U10" s="2"/>
      <c r="V10" s="2"/>
    </row>
    <row r="11" spans="3:22" ht="14.7" thickBot="1">
      <c r="C11" s="20" t="s">
        <v>36</v>
      </c>
      <c r="D11" s="47" t="s">
        <v>109</v>
      </c>
      <c r="E11" s="103" t="s">
        <v>1</v>
      </c>
      <c r="F11" s="105" t="s">
        <v>1</v>
      </c>
      <c r="G11" s="105" t="s">
        <v>3</v>
      </c>
      <c r="H11" s="106" t="s">
        <v>3</v>
      </c>
      <c r="J11" s="228" t="s">
        <v>816</v>
      </c>
      <c r="K11" s="94"/>
      <c r="L11" s="95"/>
      <c r="M11" s="95"/>
      <c r="O11" s="2" t="s">
        <v>3</v>
      </c>
      <c r="P11" s="2" t="s">
        <v>2</v>
      </c>
      <c r="Q11" s="2" t="s">
        <v>1</v>
      </c>
      <c r="R11" s="2" t="s">
        <v>79</v>
      </c>
      <c r="S11" s="2"/>
      <c r="T11" s="2"/>
      <c r="U11" s="2"/>
      <c r="V11" s="2"/>
    </row>
    <row r="12" spans="3:22" ht="14.7" thickBot="1"/>
    <row r="13" spans="3:22">
      <c r="C13" s="31" t="s">
        <v>764</v>
      </c>
      <c r="D13" s="45" t="s">
        <v>770</v>
      </c>
      <c r="E13" s="37"/>
      <c r="F13" s="37"/>
      <c r="G13" s="37"/>
      <c r="H13" s="38"/>
      <c r="J13" s="93"/>
      <c r="K13" s="93"/>
      <c r="L13" s="93"/>
      <c r="M13" s="93"/>
    </row>
    <row r="14" spans="3:22">
      <c r="C14" s="19" t="s">
        <v>196</v>
      </c>
      <c r="D14" s="46" t="s">
        <v>100</v>
      </c>
      <c r="E14" s="103" t="s">
        <v>2</v>
      </c>
      <c r="F14" s="103" t="s">
        <v>2</v>
      </c>
      <c r="G14" s="103" t="s">
        <v>3</v>
      </c>
      <c r="H14" s="104" t="s">
        <v>3</v>
      </c>
      <c r="J14" s="94" t="s">
        <v>805</v>
      </c>
      <c r="K14" s="94"/>
      <c r="L14" s="94"/>
      <c r="M14" s="94"/>
      <c r="O14" s="2" t="s">
        <v>3</v>
      </c>
      <c r="P14" s="2" t="s">
        <v>2</v>
      </c>
      <c r="Q14" s="2" t="s">
        <v>1</v>
      </c>
      <c r="R14" s="2" t="s">
        <v>79</v>
      </c>
      <c r="S14" s="2"/>
      <c r="T14" s="2"/>
      <c r="U14" s="2"/>
      <c r="V14" s="2"/>
    </row>
    <row r="15" spans="3:22">
      <c r="C15" s="19" t="s">
        <v>197</v>
      </c>
      <c r="D15" s="46" t="s">
        <v>126</v>
      </c>
      <c r="E15" s="103" t="s">
        <v>2</v>
      </c>
      <c r="F15" s="103" t="s">
        <v>2</v>
      </c>
      <c r="G15" s="103" t="s">
        <v>3</v>
      </c>
      <c r="H15" s="104" t="s">
        <v>3</v>
      </c>
      <c r="J15" s="229"/>
      <c r="K15" s="229"/>
      <c r="L15" s="94"/>
      <c r="M15" s="94"/>
      <c r="O15" s="2" t="s">
        <v>3</v>
      </c>
      <c r="P15" s="2" t="s">
        <v>2</v>
      </c>
      <c r="Q15" s="2" t="s">
        <v>1</v>
      </c>
      <c r="R15" s="2" t="s">
        <v>79</v>
      </c>
      <c r="S15" s="2"/>
      <c r="T15" s="2"/>
      <c r="U15" s="2"/>
      <c r="V15" s="2"/>
    </row>
    <row r="16" spans="3:22">
      <c r="C16" s="19" t="s">
        <v>198</v>
      </c>
      <c r="D16" s="46" t="s">
        <v>94</v>
      </c>
      <c r="E16" s="103" t="s">
        <v>2</v>
      </c>
      <c r="F16" s="103" t="s">
        <v>2</v>
      </c>
      <c r="G16" s="103" t="s">
        <v>3</v>
      </c>
      <c r="H16" s="104" t="s">
        <v>3</v>
      </c>
      <c r="J16" s="94"/>
      <c r="K16" s="94"/>
      <c r="L16" s="226"/>
      <c r="M16" s="94"/>
      <c r="O16" s="2" t="s">
        <v>3</v>
      </c>
      <c r="P16" s="2" t="s">
        <v>2</v>
      </c>
      <c r="Q16" s="2" t="s">
        <v>1</v>
      </c>
      <c r="R16" s="2" t="s">
        <v>79</v>
      </c>
      <c r="S16" s="2"/>
      <c r="T16" s="2"/>
      <c r="U16" s="2"/>
      <c r="V16" s="2"/>
    </row>
    <row r="17" spans="3:22">
      <c r="C17" s="19" t="s">
        <v>199</v>
      </c>
      <c r="D17" s="46" t="s">
        <v>106</v>
      </c>
      <c r="E17" s="103" t="s">
        <v>1</v>
      </c>
      <c r="F17" s="103" t="s">
        <v>1</v>
      </c>
      <c r="G17" s="103" t="s">
        <v>3</v>
      </c>
      <c r="H17" s="104" t="s">
        <v>3</v>
      </c>
      <c r="J17" s="94" t="s">
        <v>820</v>
      </c>
      <c r="K17" s="94"/>
      <c r="L17" s="94"/>
      <c r="M17" s="94"/>
      <c r="O17" s="2" t="s">
        <v>3</v>
      </c>
      <c r="P17" s="2" t="s">
        <v>2</v>
      </c>
      <c r="Q17" s="2" t="s">
        <v>1</v>
      </c>
      <c r="R17" s="2" t="s">
        <v>79</v>
      </c>
      <c r="S17" s="2"/>
      <c r="T17" s="2"/>
      <c r="U17" s="2"/>
      <c r="V17" s="2"/>
    </row>
    <row r="18" spans="3:22">
      <c r="C18" s="19" t="s">
        <v>200</v>
      </c>
      <c r="D18" s="46" t="s">
        <v>95</v>
      </c>
      <c r="E18" s="103" t="s">
        <v>2</v>
      </c>
      <c r="F18" s="103" t="s">
        <v>2</v>
      </c>
      <c r="G18" s="103" t="s">
        <v>3</v>
      </c>
      <c r="H18" s="104" t="s">
        <v>3</v>
      </c>
      <c r="J18" s="94"/>
      <c r="K18" s="94"/>
      <c r="L18" s="94"/>
      <c r="M18" s="94"/>
      <c r="O18" s="2" t="s">
        <v>3</v>
      </c>
      <c r="P18" s="2" t="s">
        <v>2</v>
      </c>
      <c r="Q18" s="2" t="s">
        <v>1</v>
      </c>
      <c r="R18" s="2" t="s">
        <v>79</v>
      </c>
      <c r="S18" s="2"/>
      <c r="T18" s="2"/>
      <c r="U18" s="2"/>
      <c r="V18" s="2"/>
    </row>
    <row r="19" spans="3:22" ht="14.7" thickBot="1">
      <c r="C19" s="20" t="s">
        <v>201</v>
      </c>
      <c r="D19" s="47" t="s">
        <v>103</v>
      </c>
      <c r="E19" s="103" t="s">
        <v>1</v>
      </c>
      <c r="F19" s="105" t="s">
        <v>1</v>
      </c>
      <c r="G19" s="105" t="s">
        <v>3</v>
      </c>
      <c r="H19" s="106" t="s">
        <v>3</v>
      </c>
      <c r="J19" s="229"/>
      <c r="K19" s="229"/>
      <c r="L19" s="95"/>
      <c r="M19" s="95"/>
      <c r="O19" s="2" t="s">
        <v>3</v>
      </c>
      <c r="P19" s="2" t="s">
        <v>2</v>
      </c>
      <c r="Q19" s="2" t="s">
        <v>1</v>
      </c>
      <c r="R19" s="2" t="s">
        <v>79</v>
      </c>
      <c r="S19" s="2"/>
      <c r="T19" s="2"/>
      <c r="U19" s="2"/>
      <c r="V19" s="2"/>
    </row>
    <row r="20" spans="3:22" ht="14.7" thickBot="1"/>
    <row r="21" spans="3:22">
      <c r="C21" s="31" t="s">
        <v>765</v>
      </c>
      <c r="D21" s="45" t="s">
        <v>769</v>
      </c>
      <c r="E21" s="37"/>
      <c r="F21" s="37"/>
      <c r="G21" s="37"/>
      <c r="H21" s="38"/>
      <c r="J21" s="93"/>
      <c r="K21" s="93"/>
      <c r="L21" s="93"/>
      <c r="M21" s="93"/>
    </row>
    <row r="22" spans="3:22">
      <c r="C22" s="19" t="s">
        <v>793</v>
      </c>
      <c r="D22" s="46" t="s">
        <v>93</v>
      </c>
      <c r="E22" s="103" t="s">
        <v>2</v>
      </c>
      <c r="F22" s="103" t="s">
        <v>1</v>
      </c>
      <c r="G22" s="103" t="s">
        <v>3</v>
      </c>
      <c r="H22" s="104" t="s">
        <v>3</v>
      </c>
      <c r="J22" s="94"/>
      <c r="K22" s="94"/>
      <c r="L22" s="94"/>
      <c r="M22" s="94"/>
      <c r="O22" s="2" t="s">
        <v>3</v>
      </c>
      <c r="P22" s="2" t="s">
        <v>2</v>
      </c>
      <c r="Q22" s="2" t="s">
        <v>1</v>
      </c>
      <c r="R22" s="2" t="s">
        <v>79</v>
      </c>
      <c r="S22" s="2"/>
      <c r="T22" s="2"/>
      <c r="U22" s="2"/>
      <c r="V22" s="2"/>
    </row>
    <row r="23" spans="3:22">
      <c r="C23" s="19" t="s">
        <v>202</v>
      </c>
      <c r="D23" s="46" t="s">
        <v>98</v>
      </c>
      <c r="E23" s="103" t="s">
        <v>2</v>
      </c>
      <c r="F23" s="103" t="s">
        <v>1</v>
      </c>
      <c r="G23" s="103" t="s">
        <v>3</v>
      </c>
      <c r="H23" s="104" t="s">
        <v>3</v>
      </c>
      <c r="J23" s="94"/>
      <c r="K23" s="94"/>
      <c r="L23" s="94"/>
      <c r="M23" s="94"/>
      <c r="O23" s="2" t="s">
        <v>3</v>
      </c>
      <c r="P23" s="2" t="s">
        <v>2</v>
      </c>
      <c r="Q23" s="2" t="s">
        <v>1</v>
      </c>
      <c r="R23" s="2" t="s">
        <v>79</v>
      </c>
      <c r="S23" s="2"/>
      <c r="T23" s="2"/>
      <c r="U23" s="2"/>
      <c r="V23" s="2"/>
    </row>
    <row r="24" spans="3:22">
      <c r="C24" s="19" t="s">
        <v>203</v>
      </c>
      <c r="D24" s="46" t="s">
        <v>795</v>
      </c>
      <c r="E24" s="103" t="s">
        <v>2</v>
      </c>
      <c r="F24" s="103" t="s">
        <v>1</v>
      </c>
      <c r="G24" s="103" t="s">
        <v>3</v>
      </c>
      <c r="H24" s="104" t="s">
        <v>3</v>
      </c>
      <c r="J24" s="94"/>
      <c r="K24" s="94"/>
      <c r="L24" s="94"/>
      <c r="M24" s="94"/>
      <c r="O24" s="2" t="s">
        <v>3</v>
      </c>
      <c r="P24" s="2" t="s">
        <v>2</v>
      </c>
      <c r="Q24" s="2" t="s">
        <v>1</v>
      </c>
      <c r="R24" s="2" t="s">
        <v>79</v>
      </c>
      <c r="S24" s="2"/>
      <c r="T24" s="2"/>
      <c r="U24" s="2"/>
      <c r="V24" s="2"/>
    </row>
    <row r="25" spans="3:22">
      <c r="C25" s="19" t="s">
        <v>204</v>
      </c>
      <c r="D25" s="46" t="s">
        <v>107</v>
      </c>
      <c r="E25" s="103" t="s">
        <v>2</v>
      </c>
      <c r="F25" s="103" t="s">
        <v>1</v>
      </c>
      <c r="G25" s="103" t="s">
        <v>3</v>
      </c>
      <c r="H25" s="104" t="s">
        <v>3</v>
      </c>
      <c r="J25" s="94"/>
      <c r="K25" s="94"/>
      <c r="L25" s="94"/>
      <c r="M25" s="94"/>
      <c r="O25" s="2" t="s">
        <v>3</v>
      </c>
      <c r="P25" s="2" t="s">
        <v>2</v>
      </c>
      <c r="Q25" s="2" t="s">
        <v>1</v>
      </c>
      <c r="R25" s="2" t="s">
        <v>79</v>
      </c>
      <c r="S25" s="2"/>
      <c r="T25" s="2"/>
      <c r="U25" s="2"/>
      <c r="V25" s="2"/>
    </row>
    <row r="26" spans="3:22">
      <c r="C26" s="19" t="s">
        <v>205</v>
      </c>
      <c r="D26" s="46" t="s">
        <v>99</v>
      </c>
      <c r="E26" s="103" t="s">
        <v>2</v>
      </c>
      <c r="F26" s="103" t="s">
        <v>1</v>
      </c>
      <c r="G26" s="103" t="s">
        <v>3</v>
      </c>
      <c r="H26" s="104" t="s">
        <v>3</v>
      </c>
      <c r="J26" s="94"/>
      <c r="K26" s="94"/>
      <c r="L26" s="94"/>
      <c r="M26" s="94"/>
      <c r="O26" s="2" t="s">
        <v>3</v>
      </c>
      <c r="P26" s="2" t="s">
        <v>2</v>
      </c>
      <c r="Q26" s="2" t="s">
        <v>1</v>
      </c>
      <c r="R26" s="2" t="s">
        <v>79</v>
      </c>
      <c r="S26" s="2"/>
      <c r="T26" s="2"/>
      <c r="U26" s="2"/>
      <c r="V26" s="2"/>
    </row>
    <row r="27" spans="3:22">
      <c r="C27" s="19" t="s">
        <v>206</v>
      </c>
      <c r="D27" s="46" t="s">
        <v>794</v>
      </c>
      <c r="E27" s="103" t="s">
        <v>2</v>
      </c>
      <c r="F27" s="103" t="s">
        <v>1</v>
      </c>
      <c r="G27" s="103" t="s">
        <v>3</v>
      </c>
      <c r="H27" s="104" t="s">
        <v>3</v>
      </c>
      <c r="J27" s="94"/>
      <c r="K27" s="94"/>
      <c r="L27" s="94"/>
      <c r="M27" s="94"/>
      <c r="O27" s="2" t="s">
        <v>3</v>
      </c>
      <c r="P27" s="2" t="s">
        <v>2</v>
      </c>
      <c r="Q27" s="2" t="s">
        <v>1</v>
      </c>
      <c r="R27" s="2" t="s">
        <v>79</v>
      </c>
      <c r="S27" s="2"/>
      <c r="T27" s="2"/>
      <c r="U27" s="2"/>
      <c r="V27" s="2"/>
    </row>
    <row r="28" spans="3:22" ht="14.7" thickBot="1">
      <c r="C28" s="20" t="s">
        <v>207</v>
      </c>
      <c r="D28" s="47" t="s">
        <v>104</v>
      </c>
      <c r="E28" s="103" t="s">
        <v>2</v>
      </c>
      <c r="F28" s="105" t="s">
        <v>1</v>
      </c>
      <c r="G28" s="105" t="s">
        <v>3</v>
      </c>
      <c r="H28" s="106" t="s">
        <v>3</v>
      </c>
      <c r="J28" s="95" t="s">
        <v>817</v>
      </c>
      <c r="K28" s="95"/>
      <c r="L28" s="95"/>
      <c r="M28" s="95"/>
      <c r="O28" s="2" t="s">
        <v>3</v>
      </c>
      <c r="P28" s="2" t="s">
        <v>2</v>
      </c>
      <c r="Q28" s="2" t="s">
        <v>1</v>
      </c>
      <c r="R28" s="2" t="s">
        <v>79</v>
      </c>
      <c r="S28" s="2"/>
      <c r="T28" s="2"/>
      <c r="U28" s="2"/>
      <c r="V28" s="2"/>
    </row>
    <row r="29" spans="3:22" ht="14.7" thickBot="1"/>
    <row r="30" spans="3:22">
      <c r="C30" s="31" t="s">
        <v>766</v>
      </c>
      <c r="D30" s="45" t="s">
        <v>768</v>
      </c>
      <c r="E30" s="37"/>
      <c r="F30" s="37"/>
      <c r="G30" s="37"/>
      <c r="H30" s="38"/>
      <c r="J30" s="93"/>
      <c r="K30" s="93"/>
      <c r="L30" s="93"/>
      <c r="M30" s="93"/>
    </row>
    <row r="31" spans="3:22">
      <c r="C31" s="19" t="s">
        <v>208</v>
      </c>
      <c r="D31" s="46" t="s">
        <v>102</v>
      </c>
      <c r="E31" s="103" t="s">
        <v>2</v>
      </c>
      <c r="F31" s="103" t="s">
        <v>1</v>
      </c>
      <c r="G31" s="103" t="s">
        <v>3</v>
      </c>
      <c r="H31" s="104" t="s">
        <v>3</v>
      </c>
      <c r="J31" s="94" t="s">
        <v>806</v>
      </c>
      <c r="K31" s="94"/>
      <c r="L31" s="94"/>
      <c r="M31" s="94"/>
      <c r="O31" s="2" t="s">
        <v>3</v>
      </c>
      <c r="P31" s="2" t="s">
        <v>2</v>
      </c>
      <c r="Q31" s="2" t="s">
        <v>1</v>
      </c>
      <c r="R31" s="2" t="s">
        <v>79</v>
      </c>
      <c r="S31" s="2"/>
      <c r="T31" s="2"/>
      <c r="U31" s="2"/>
      <c r="V31" s="2"/>
    </row>
    <row r="32" spans="3:22">
      <c r="C32" s="19" t="s">
        <v>209</v>
      </c>
      <c r="D32" s="46" t="s">
        <v>101</v>
      </c>
      <c r="E32" s="103" t="s">
        <v>2</v>
      </c>
      <c r="F32" s="103" t="s">
        <v>1</v>
      </c>
      <c r="G32" s="103" t="s">
        <v>3</v>
      </c>
      <c r="H32" s="104" t="s">
        <v>3</v>
      </c>
      <c r="J32" s="94"/>
      <c r="K32" s="229"/>
      <c r="L32" s="94"/>
      <c r="M32" s="94"/>
      <c r="O32" s="2" t="s">
        <v>3</v>
      </c>
      <c r="P32" s="2" t="s">
        <v>2</v>
      </c>
      <c r="Q32" s="2" t="s">
        <v>1</v>
      </c>
      <c r="R32" s="2" t="s">
        <v>79</v>
      </c>
      <c r="S32" s="2"/>
      <c r="T32" s="2"/>
      <c r="U32" s="2"/>
      <c r="V32" s="2"/>
    </row>
    <row r="33" spans="3:22">
      <c r="C33" s="19" t="s">
        <v>210</v>
      </c>
      <c r="D33" s="46" t="s">
        <v>92</v>
      </c>
      <c r="E33" s="103" t="s">
        <v>2</v>
      </c>
      <c r="F33" s="103" t="s">
        <v>1</v>
      </c>
      <c r="G33" s="103" t="s">
        <v>3</v>
      </c>
      <c r="H33" s="104" t="s">
        <v>3</v>
      </c>
      <c r="J33" s="229"/>
      <c r="K33" s="229"/>
      <c r="L33" s="94"/>
      <c r="M33" s="94"/>
      <c r="O33" s="2" t="s">
        <v>3</v>
      </c>
      <c r="P33" s="2" t="s">
        <v>2</v>
      </c>
      <c r="Q33" s="2" t="s">
        <v>1</v>
      </c>
      <c r="R33" s="2" t="s">
        <v>79</v>
      </c>
      <c r="S33" s="2"/>
      <c r="T33" s="2"/>
      <c r="U33" s="2"/>
      <c r="V33" s="2"/>
    </row>
    <row r="34" spans="3:22">
      <c r="C34" s="19" t="s">
        <v>211</v>
      </c>
      <c r="D34" s="46" t="s">
        <v>105</v>
      </c>
      <c r="E34" s="103" t="s">
        <v>2</v>
      </c>
      <c r="F34" s="103" t="s">
        <v>1</v>
      </c>
      <c r="G34" s="103" t="s">
        <v>3</v>
      </c>
      <c r="H34" s="104" t="s">
        <v>3</v>
      </c>
      <c r="J34" s="94"/>
      <c r="K34" s="94"/>
      <c r="L34" s="94"/>
      <c r="M34" s="94"/>
      <c r="O34" s="2" t="s">
        <v>3</v>
      </c>
      <c r="P34" s="2" t="s">
        <v>2</v>
      </c>
      <c r="Q34" s="2" t="s">
        <v>1</v>
      </c>
      <c r="R34" s="2" t="s">
        <v>79</v>
      </c>
      <c r="S34" s="2"/>
      <c r="T34" s="2"/>
      <c r="U34" s="2"/>
      <c r="V34" s="2"/>
    </row>
    <row r="35" spans="3:22">
      <c r="C35" s="19" t="s">
        <v>212</v>
      </c>
      <c r="D35" s="46" t="s">
        <v>108</v>
      </c>
      <c r="E35" s="103" t="s">
        <v>1</v>
      </c>
      <c r="F35" s="103" t="s">
        <v>1</v>
      </c>
      <c r="G35" s="103" t="s">
        <v>3</v>
      </c>
      <c r="H35" s="104" t="s">
        <v>3</v>
      </c>
      <c r="J35" s="94" t="s">
        <v>818</v>
      </c>
      <c r="K35" s="94"/>
      <c r="L35" s="94"/>
      <c r="M35" s="94"/>
      <c r="O35" s="2" t="s">
        <v>3</v>
      </c>
      <c r="P35" s="2" t="s">
        <v>2</v>
      </c>
      <c r="Q35" s="2" t="s">
        <v>1</v>
      </c>
      <c r="R35" s="2" t="s">
        <v>79</v>
      </c>
      <c r="S35" s="2"/>
      <c r="T35" s="2"/>
      <c r="U35" s="2"/>
      <c r="V35" s="2"/>
    </row>
    <row r="36" spans="3:22" ht="14.7" thickBot="1">
      <c r="C36" s="56" t="s">
        <v>96</v>
      </c>
      <c r="D36" s="47" t="s">
        <v>110</v>
      </c>
      <c r="E36" s="103" t="s">
        <v>1</v>
      </c>
      <c r="F36" s="105" t="s">
        <v>1</v>
      </c>
      <c r="G36" s="105" t="s">
        <v>3</v>
      </c>
      <c r="H36" s="106" t="s">
        <v>3</v>
      </c>
      <c r="J36" s="95"/>
      <c r="K36" s="95"/>
      <c r="L36" s="95"/>
      <c r="M36" s="95"/>
      <c r="O36" s="2" t="s">
        <v>3</v>
      </c>
      <c r="P36" s="2" t="s">
        <v>2</v>
      </c>
      <c r="Q36" s="2" t="s">
        <v>1</v>
      </c>
      <c r="R36" s="2" t="s">
        <v>79</v>
      </c>
      <c r="S36" s="2"/>
      <c r="T36" s="2"/>
      <c r="U36" s="2"/>
      <c r="V36" s="2"/>
    </row>
    <row r="37" spans="3:22" ht="14.7" thickBot="1"/>
    <row r="38" spans="3:22" ht="14.7" hidden="1" thickBot="1">
      <c r="C38" s="31"/>
      <c r="D38" s="45" t="s">
        <v>97</v>
      </c>
      <c r="E38" s="37"/>
      <c r="F38" s="37"/>
      <c r="G38" s="37"/>
      <c r="H38" s="38"/>
      <c r="J38" s="18"/>
      <c r="K38" s="18"/>
      <c r="L38" s="18"/>
      <c r="M38" s="18"/>
    </row>
    <row r="39" spans="3:22" ht="14.7" hidden="1" thickBot="1">
      <c r="C39" s="19"/>
      <c r="D39" s="46" t="s">
        <v>111</v>
      </c>
      <c r="E39" s="24"/>
      <c r="F39" s="24" t="s">
        <v>3</v>
      </c>
      <c r="G39" s="24" t="s">
        <v>3</v>
      </c>
      <c r="H39" s="25" t="s">
        <v>3</v>
      </c>
      <c r="J39" s="16"/>
      <c r="K39" s="16"/>
      <c r="L39" s="16"/>
      <c r="M39" s="16"/>
      <c r="O39" s="2" t="s">
        <v>3</v>
      </c>
      <c r="P39" s="2" t="s">
        <v>2</v>
      </c>
      <c r="Q39" s="2" t="s">
        <v>1</v>
      </c>
      <c r="R39" s="2" t="s">
        <v>79</v>
      </c>
      <c r="S39" s="2"/>
      <c r="T39" s="2"/>
      <c r="U39" s="2"/>
      <c r="V39" s="2"/>
    </row>
    <row r="40" spans="3:22" ht="14.7" hidden="1" thickBot="1">
      <c r="C40" s="19"/>
      <c r="D40" s="46" t="s">
        <v>112</v>
      </c>
      <c r="E40" s="24"/>
      <c r="F40" s="24" t="s">
        <v>3</v>
      </c>
      <c r="G40" s="24" t="s">
        <v>3</v>
      </c>
      <c r="H40" s="25" t="s">
        <v>3</v>
      </c>
      <c r="J40" s="16"/>
      <c r="K40" s="16"/>
      <c r="L40" s="16"/>
      <c r="M40" s="16"/>
      <c r="O40" s="2" t="s">
        <v>3</v>
      </c>
      <c r="P40" s="2" t="s">
        <v>2</v>
      </c>
      <c r="Q40" s="2" t="s">
        <v>1</v>
      </c>
      <c r="R40" s="2" t="s">
        <v>79</v>
      </c>
      <c r="S40" s="2"/>
      <c r="T40" s="2"/>
      <c r="U40" s="2"/>
      <c r="V40" s="2"/>
    </row>
    <row r="41" spans="3:22" ht="14.7" hidden="1" thickBot="1">
      <c r="C41" s="19"/>
      <c r="D41" s="46" t="s">
        <v>113</v>
      </c>
      <c r="E41" s="24"/>
      <c r="F41" s="24" t="s">
        <v>3</v>
      </c>
      <c r="G41" s="24" t="s">
        <v>3</v>
      </c>
      <c r="H41" s="25" t="s">
        <v>3</v>
      </c>
      <c r="J41" s="53"/>
      <c r="K41" s="53"/>
      <c r="L41" s="53"/>
      <c r="M41" s="53"/>
      <c r="O41" s="2" t="s">
        <v>3</v>
      </c>
      <c r="P41" s="2" t="s">
        <v>2</v>
      </c>
      <c r="Q41" s="2" t="s">
        <v>1</v>
      </c>
      <c r="R41" s="2" t="s">
        <v>79</v>
      </c>
      <c r="S41" s="2"/>
      <c r="T41" s="2"/>
      <c r="U41" s="2"/>
      <c r="V41" s="2"/>
    </row>
    <row r="42" spans="3:22" ht="14.7" hidden="1" thickBot="1">
      <c r="C42" s="19"/>
      <c r="D42" s="46" t="s">
        <v>114</v>
      </c>
      <c r="E42" s="24"/>
      <c r="F42" s="24" t="s">
        <v>3</v>
      </c>
      <c r="G42" s="24" t="s">
        <v>3</v>
      </c>
      <c r="H42" s="25" t="s">
        <v>3</v>
      </c>
      <c r="J42" s="16"/>
      <c r="K42" s="16"/>
      <c r="L42" s="16"/>
      <c r="M42" s="16"/>
      <c r="O42" s="2" t="s">
        <v>3</v>
      </c>
      <c r="P42" s="2" t="s">
        <v>37</v>
      </c>
      <c r="Q42" s="2" t="s">
        <v>38</v>
      </c>
      <c r="R42" s="2" t="s">
        <v>79</v>
      </c>
      <c r="S42" s="2"/>
      <c r="T42" s="2"/>
      <c r="U42" s="2"/>
      <c r="V42" s="2"/>
    </row>
    <row r="43" spans="3:22" ht="14.7" hidden="1" thickBot="1">
      <c r="C43" s="55"/>
      <c r="D43" s="46" t="s">
        <v>115</v>
      </c>
      <c r="E43" s="24"/>
      <c r="F43" s="24" t="s">
        <v>3</v>
      </c>
      <c r="G43" s="24" t="s">
        <v>3</v>
      </c>
      <c r="H43" s="25" t="s">
        <v>3</v>
      </c>
      <c r="J43" s="53"/>
      <c r="K43" s="53"/>
      <c r="L43" s="53"/>
      <c r="M43" s="53"/>
      <c r="O43" s="2" t="s">
        <v>3</v>
      </c>
      <c r="P43" s="2" t="s">
        <v>2</v>
      </c>
      <c r="Q43" s="2" t="s">
        <v>1</v>
      </c>
      <c r="R43" s="2" t="s">
        <v>79</v>
      </c>
      <c r="S43" s="2"/>
      <c r="T43" s="2"/>
      <c r="U43" s="2"/>
      <c r="V43" s="2"/>
    </row>
    <row r="44" spans="3:22" ht="14.7" hidden="1" thickBot="1">
      <c r="C44" s="55"/>
      <c r="D44" s="46" t="s">
        <v>116</v>
      </c>
      <c r="E44" s="24"/>
      <c r="F44" s="24" t="s">
        <v>3</v>
      </c>
      <c r="G44" s="24" t="s">
        <v>3</v>
      </c>
      <c r="H44" s="25" t="s">
        <v>3</v>
      </c>
      <c r="J44" s="16"/>
      <c r="K44" s="16"/>
      <c r="L44" s="16"/>
      <c r="M44" s="16"/>
      <c r="O44" s="2" t="s">
        <v>3</v>
      </c>
      <c r="P44" s="2" t="s">
        <v>2</v>
      </c>
      <c r="Q44" s="2" t="s">
        <v>1</v>
      </c>
      <c r="R44" s="2" t="s">
        <v>79</v>
      </c>
      <c r="S44" s="2"/>
      <c r="T44" s="2"/>
      <c r="U44" s="2"/>
      <c r="V44" s="2"/>
    </row>
    <row r="45" spans="3:22" ht="14.7" hidden="1" thickBot="1">
      <c r="C45" s="20"/>
      <c r="D45" s="47" t="s">
        <v>117</v>
      </c>
      <c r="E45" s="26"/>
      <c r="F45" s="26" t="s">
        <v>3</v>
      </c>
      <c r="G45" s="26" t="s">
        <v>3</v>
      </c>
      <c r="H45" s="27" t="s">
        <v>3</v>
      </c>
      <c r="J45" s="17"/>
      <c r="K45" s="17"/>
      <c r="L45" s="17"/>
      <c r="M45" s="17"/>
      <c r="O45" s="2" t="s">
        <v>3</v>
      </c>
      <c r="P45" s="2" t="s">
        <v>2</v>
      </c>
      <c r="Q45" s="2" t="s">
        <v>1</v>
      </c>
      <c r="R45" s="2" t="s">
        <v>79</v>
      </c>
      <c r="S45" s="2"/>
      <c r="T45" s="2"/>
      <c r="U45" s="2"/>
      <c r="V45" s="2"/>
    </row>
    <row r="46" spans="3:22" ht="14.7" hidden="1" thickBot="1">
      <c r="D46" s="49"/>
    </row>
    <row r="47" spans="3:22">
      <c r="C47" s="31" t="s">
        <v>767</v>
      </c>
      <c r="D47" s="45" t="s">
        <v>72</v>
      </c>
      <c r="E47" s="33"/>
      <c r="F47" s="33"/>
      <c r="G47" s="33"/>
      <c r="H47" s="48"/>
      <c r="J47" s="93"/>
      <c r="K47" s="93"/>
      <c r="L47" s="93"/>
      <c r="M47" s="93"/>
    </row>
    <row r="48" spans="3:22">
      <c r="C48" s="19" t="s">
        <v>762</v>
      </c>
      <c r="D48" s="46" t="s">
        <v>118</v>
      </c>
      <c r="E48" s="103" t="s">
        <v>134</v>
      </c>
      <c r="F48" s="103" t="s">
        <v>135</v>
      </c>
      <c r="G48" s="103" t="s">
        <v>3</v>
      </c>
      <c r="H48" s="104" t="s">
        <v>3</v>
      </c>
      <c r="J48" s="94"/>
      <c r="K48" s="94"/>
      <c r="L48" s="94"/>
      <c r="M48" s="94"/>
      <c r="O48" s="2" t="s">
        <v>3</v>
      </c>
      <c r="P48" s="2" t="s">
        <v>191</v>
      </c>
      <c r="Q48" s="2" t="s">
        <v>133</v>
      </c>
      <c r="R48" s="2" t="s">
        <v>134</v>
      </c>
      <c r="S48" s="2" t="s">
        <v>135</v>
      </c>
      <c r="T48" s="2" t="s">
        <v>24</v>
      </c>
      <c r="U48" s="2"/>
      <c r="V48" s="2"/>
    </row>
    <row r="49" spans="3:22">
      <c r="C49" s="19" t="s">
        <v>786</v>
      </c>
      <c r="D49" s="46" t="s">
        <v>119</v>
      </c>
      <c r="E49" s="103" t="s">
        <v>122</v>
      </c>
      <c r="F49" s="103" t="s">
        <v>135</v>
      </c>
      <c r="G49" s="103" t="s">
        <v>3</v>
      </c>
      <c r="H49" s="104" t="s">
        <v>3</v>
      </c>
      <c r="J49" s="94"/>
      <c r="K49" s="94" t="s">
        <v>815</v>
      </c>
      <c r="L49" s="94"/>
      <c r="M49" s="94"/>
      <c r="O49" s="2" t="s">
        <v>3</v>
      </c>
      <c r="P49" s="2" t="s">
        <v>120</v>
      </c>
      <c r="Q49" s="2" t="s">
        <v>121</v>
      </c>
      <c r="R49" s="2" t="s">
        <v>122</v>
      </c>
      <c r="S49" s="2" t="s">
        <v>123</v>
      </c>
      <c r="T49" s="2" t="s">
        <v>124</v>
      </c>
      <c r="U49" s="2" t="s">
        <v>125</v>
      </c>
      <c r="V49" s="2" t="s">
        <v>80</v>
      </c>
    </row>
    <row r="50" spans="3:22" ht="14.7" thickBot="1">
      <c r="C50" s="20" t="s">
        <v>787</v>
      </c>
      <c r="D50" s="47" t="s">
        <v>136</v>
      </c>
      <c r="E50" s="105" t="s">
        <v>3</v>
      </c>
      <c r="F50" s="105" t="s">
        <v>3</v>
      </c>
      <c r="G50" s="105" t="s">
        <v>3</v>
      </c>
      <c r="H50" s="106" t="s">
        <v>3</v>
      </c>
      <c r="J50" s="95"/>
      <c r="K50" s="95"/>
      <c r="L50" s="95"/>
      <c r="M50" s="95"/>
      <c r="O50" s="2" t="s">
        <v>3</v>
      </c>
      <c r="P50" s="2" t="s">
        <v>2</v>
      </c>
      <c r="Q50" s="2" t="s">
        <v>1</v>
      </c>
      <c r="R50" s="2" t="s">
        <v>79</v>
      </c>
      <c r="S50" s="2"/>
      <c r="T50" s="2"/>
      <c r="U50" s="2"/>
      <c r="V50" s="2"/>
    </row>
    <row r="51" spans="3:22" s="7" customFormat="1" ht="14.7" thickBot="1">
      <c r="C51" s="10"/>
      <c r="E51" s="10"/>
      <c r="F51" s="10"/>
      <c r="G51" s="10"/>
      <c r="H51" s="10"/>
    </row>
    <row r="53" spans="3:22" hidden="1">
      <c r="D53" s="135"/>
      <c r="E53" s="136" t="str">
        <f>E5</f>
        <v>Local governments (City, town, village/community councils)</v>
      </c>
      <c r="F53" s="136" t="str">
        <f>F5</f>
        <v>Alcaldes</v>
      </c>
      <c r="G53" s="136" t="str">
        <f>G5</f>
        <v>-</v>
      </c>
      <c r="H53" s="137" t="str">
        <f>H5</f>
        <v>-</v>
      </c>
      <c r="J53" s="107" t="str">
        <f>E53</f>
        <v>Local governments (City, town, village/community councils)</v>
      </c>
      <c r="K53" s="108" t="str">
        <f t="shared" ref="K53:M53" si="1">F53</f>
        <v>Alcaldes</v>
      </c>
      <c r="L53" s="108" t="str">
        <f t="shared" si="1"/>
        <v>-</v>
      </c>
      <c r="M53" s="109" t="str">
        <f t="shared" si="1"/>
        <v>-</v>
      </c>
    </row>
    <row r="54" spans="3:22" hidden="1">
      <c r="D54" s="115" t="s">
        <v>389</v>
      </c>
      <c r="E54" s="2">
        <f>IF(E8&amp;E9="YesYes",1,0)</f>
        <v>1</v>
      </c>
      <c r="F54" s="2">
        <f>IF(F8&amp;F9="YesYes",1,0)</f>
        <v>0</v>
      </c>
      <c r="G54" s="2">
        <f>IF(G8&amp;G9="YesYes",1,0)</f>
        <v>0</v>
      </c>
      <c r="H54" s="116">
        <f>IF(H8&amp;H9="YesYes",1,0)</f>
        <v>0</v>
      </c>
      <c r="J54" s="110"/>
      <c r="M54" s="111"/>
    </row>
    <row r="55" spans="3:22" hidden="1">
      <c r="D55" s="115" t="s">
        <v>390</v>
      </c>
      <c r="E55" s="2">
        <f t="shared" ref="E55:H56" si="2">IF(E10="Yes",1,0)</f>
        <v>1</v>
      </c>
      <c r="F55" s="2">
        <f t="shared" si="2"/>
        <v>0</v>
      </c>
      <c r="G55" s="2">
        <f t="shared" si="2"/>
        <v>0</v>
      </c>
      <c r="H55" s="116">
        <f t="shared" si="2"/>
        <v>0</v>
      </c>
      <c r="J55" s="110"/>
      <c r="M55" s="111"/>
    </row>
    <row r="56" spans="3:22" hidden="1">
      <c r="D56" s="115" t="s">
        <v>391</v>
      </c>
      <c r="E56" s="2">
        <f t="shared" si="2"/>
        <v>0</v>
      </c>
      <c r="F56" s="2">
        <f t="shared" si="2"/>
        <v>0</v>
      </c>
      <c r="G56" s="2">
        <f t="shared" si="2"/>
        <v>0</v>
      </c>
      <c r="H56" s="116">
        <f t="shared" si="2"/>
        <v>0</v>
      </c>
      <c r="J56" s="110"/>
      <c r="M56" s="111"/>
    </row>
    <row r="57" spans="3:22" hidden="1">
      <c r="D57" s="119" t="s">
        <v>392</v>
      </c>
      <c r="E57" s="120">
        <f>IF(E14&amp;E15="YesYes",1,0)</f>
        <v>1</v>
      </c>
      <c r="F57" s="120">
        <f>IF(F14&amp;F15="YesYes",1,0)</f>
        <v>1</v>
      </c>
      <c r="G57" s="120">
        <f>IF(G14&amp;G15="YesYes",1,0)</f>
        <v>0</v>
      </c>
      <c r="H57" s="121">
        <f>IF(H14&amp;H15="YesYes",1,0)</f>
        <v>0</v>
      </c>
      <c r="J57" s="110"/>
      <c r="M57" s="111"/>
    </row>
    <row r="58" spans="3:22" hidden="1">
      <c r="D58" s="119" t="s">
        <v>393</v>
      </c>
      <c r="E58" s="120">
        <f>IF(E16&amp;E17="YesYes",1,0)</f>
        <v>0</v>
      </c>
      <c r="F58" s="120">
        <f>IF(F16&amp;F17="YesYes",1,0)</f>
        <v>0</v>
      </c>
      <c r="G58" s="120">
        <f>IF(G16&amp;G17="YesYes",1,0)</f>
        <v>0</v>
      </c>
      <c r="H58" s="121">
        <f>IF(H16&amp;H17="YesYes",1,0)</f>
        <v>0</v>
      </c>
      <c r="J58" s="110"/>
      <c r="M58" s="111"/>
    </row>
    <row r="59" spans="3:22" hidden="1">
      <c r="D59" s="119" t="s">
        <v>394</v>
      </c>
      <c r="E59" s="120">
        <f>IF(E18&amp;E19="YesYes",1,0)</f>
        <v>0</v>
      </c>
      <c r="F59" s="120">
        <f>IF(F18&amp;F19="YesYes",1,0)</f>
        <v>0</v>
      </c>
      <c r="G59" s="120">
        <f>IF(G18&amp;G19="YesYes",1,0)</f>
        <v>0</v>
      </c>
      <c r="H59" s="121">
        <f>IF(H18&amp;H19="YesYes",1,0)</f>
        <v>0</v>
      </c>
      <c r="J59" s="110"/>
      <c r="M59" s="111"/>
    </row>
    <row r="60" spans="3:22" hidden="1">
      <c r="D60" s="115" t="s">
        <v>395</v>
      </c>
      <c r="E60" s="2">
        <f>IF(E22="Yes",1,0)</f>
        <v>1</v>
      </c>
      <c r="F60" s="2">
        <f>IF(F22="Yes",1,0)</f>
        <v>0</v>
      </c>
      <c r="G60" s="2">
        <f>IF(G22="Yes",1,0)</f>
        <v>0</v>
      </c>
      <c r="H60" s="116">
        <f>IF(H22="Yes",1,0)</f>
        <v>0</v>
      </c>
      <c r="J60" s="110"/>
      <c r="M60" s="111"/>
    </row>
    <row r="61" spans="3:22" hidden="1">
      <c r="D61" s="115" t="s">
        <v>396</v>
      </c>
      <c r="E61" s="2">
        <f>IF(E23&amp;E24&amp;E25="YesYesYes",1,0)</f>
        <v>1</v>
      </c>
      <c r="F61" s="2">
        <f>IF(F23&amp;F24&amp;F25="YesYesYes",1,0)</f>
        <v>0</v>
      </c>
      <c r="G61" s="2">
        <f>IF(G23&amp;G24&amp;G25="YesYesYes",1,0)</f>
        <v>0</v>
      </c>
      <c r="H61" s="116">
        <f>IF(H23&amp;H24&amp;H25="YesYesYes",1,0)</f>
        <v>0</v>
      </c>
      <c r="J61" s="110"/>
      <c r="M61" s="111"/>
    </row>
    <row r="62" spans="3:22" hidden="1">
      <c r="D62" s="115" t="s">
        <v>397</v>
      </c>
      <c r="E62" s="2">
        <f>IF(E26&amp;E27&amp;E28="YesYesYes",1,0)</f>
        <v>1</v>
      </c>
      <c r="F62" s="2">
        <f>IF(F26&amp;F27&amp;F28="YesYesYes",1,0)</f>
        <v>0</v>
      </c>
      <c r="G62" s="2">
        <f>IF(G26&amp;G27&amp;G28="YesYesYes",1,0)</f>
        <v>0</v>
      </c>
      <c r="H62" s="116">
        <f>IF(H26&amp;H27&amp;H28="YesYesYes",1,0)</f>
        <v>0</v>
      </c>
      <c r="J62" s="110"/>
      <c r="M62" s="111"/>
    </row>
    <row r="63" spans="3:22" hidden="1">
      <c r="D63" s="119" t="s">
        <v>398</v>
      </c>
      <c r="E63" s="120">
        <f>IF(E31&amp;E32&amp;E33="YesYesYes",1,0)</f>
        <v>1</v>
      </c>
      <c r="F63" s="120">
        <f>IF(F31&amp;F32&amp;F33="YesYesYes",1,0)</f>
        <v>0</v>
      </c>
      <c r="G63" s="120">
        <f>IF(G31&amp;G32&amp;G33="YesYesYes",1,0)</f>
        <v>0</v>
      </c>
      <c r="H63" s="121">
        <f>IF(H31&amp;H32&amp;H33="YesYesYes",1,0)</f>
        <v>0</v>
      </c>
      <c r="J63" s="110"/>
      <c r="M63" s="111"/>
    </row>
    <row r="64" spans="3:22" hidden="1">
      <c r="D64" s="119" t="s">
        <v>399</v>
      </c>
      <c r="E64" s="120">
        <f>IF(E34&amp;E35="YesYes",1,0)</f>
        <v>0</v>
      </c>
      <c r="F64" s="120">
        <f>IF(F34&amp;F35="YesYes",1,0)</f>
        <v>0</v>
      </c>
      <c r="G64" s="120">
        <f>IF(G34&amp;G35="YesYes",1,0)</f>
        <v>0</v>
      </c>
      <c r="H64" s="121">
        <f>IF(H34&amp;H35="YesYes",1,0)</f>
        <v>0</v>
      </c>
      <c r="J64" s="110"/>
      <c r="M64" s="111"/>
    </row>
    <row r="65" spans="4:13" hidden="1">
      <c r="D65" s="119" t="s">
        <v>400</v>
      </c>
      <c r="E65" s="120">
        <f>IF(E36="Yes",1,0)</f>
        <v>0</v>
      </c>
      <c r="F65" s="120">
        <f>IF(F36="Yes",1,0)</f>
        <v>0</v>
      </c>
      <c r="G65" s="120">
        <f>IF(G36="Yes",1,0)</f>
        <v>0</v>
      </c>
      <c r="H65" s="121">
        <f>IF(H36="Yes",1,0)</f>
        <v>0</v>
      </c>
      <c r="J65" s="110"/>
      <c r="M65" s="111"/>
    </row>
    <row r="66" spans="4:13" hidden="1">
      <c r="D66" s="112" t="s">
        <v>385</v>
      </c>
      <c r="E66" s="113">
        <f>IF(E54+E55+E56=3,3,IF(E54+E55=2,2,IF(E54=1,1,0)))</f>
        <v>2</v>
      </c>
      <c r="F66" s="113">
        <f t="shared" ref="F66:H66" si="3">IF(F54+F55+F56=3,3,IF(F54+F55=2,2,IF(F54=1,1,0)))</f>
        <v>0</v>
      </c>
      <c r="G66" s="113">
        <f t="shared" si="3"/>
        <v>0</v>
      </c>
      <c r="H66" s="114">
        <f t="shared" si="3"/>
        <v>0</v>
      </c>
      <c r="J66" s="112" t="str">
        <f>IF(E66=3,E$5&amp;" meet all the institutional/functional conditions of devolved subnational governments with extensive powers/functions.",IF(E66=2,E$5&amp;" meet all the institutional/functional conditions of devolved subnational governments, albeit with limited powers/functions.",IF(E66=1,E$5&amp;" do not meet the institutional/functional conditions of devolved subnational governments (although preconditions are met).",IF(E66=0,E$5&amp;" do not meet the institutional/functional preconditions of devolved subnational governments.",""))))</f>
        <v>Local governments (City, town, village/community councils) meet all the institutional/functional conditions of devolved subnational governments, albeit with limited powers/functions.</v>
      </c>
      <c r="K66" s="113" t="str">
        <f t="shared" ref="K66:M66" si="4">IF(F66=3,F$5&amp;" meet all the institutional/functional conditions of devolved subnational governments with extensive powers/functions.",IF(F66=2,F$5&amp;" meet all the institutional/functional conditions of devolved subnational governments, albeit with limited powers/functions.",IF(F66=1,F$5&amp;" do not meet the institutional/functional conditions of devolved subnational governments (although preconditions are met).",IF(F66=0,F$5&amp;" do not meet the institutional/functional preconditions of devolved subnational governments.",""))))</f>
        <v>Alcaldes do not meet the institutional/functional preconditions of devolved subnational governments.</v>
      </c>
      <c r="L66" s="113" t="str">
        <f t="shared" si="4"/>
        <v>- do not meet the institutional/functional preconditions of devolved subnational governments.</v>
      </c>
      <c r="M66" s="114" t="str">
        <f t="shared" si="4"/>
        <v>- do not meet the institutional/functional preconditions of devolved subnational governments.</v>
      </c>
    </row>
    <row r="67" spans="4:13" hidden="1">
      <c r="D67" s="112" t="s">
        <v>386</v>
      </c>
      <c r="E67" s="113">
        <f>IF(E57+E58+E59=3,3,IF(E57+E58=2,2,IF(E57=1,1,0)))</f>
        <v>1</v>
      </c>
      <c r="F67" s="113">
        <f t="shared" ref="F67:H67" si="5">IF(F57+F58+F59=3,3,IF(F57+F58=2,2,IF(F57=1,1,0)))</f>
        <v>1</v>
      </c>
      <c r="G67" s="113">
        <f t="shared" si="5"/>
        <v>0</v>
      </c>
      <c r="H67" s="114">
        <f t="shared" si="5"/>
        <v>0</v>
      </c>
      <c r="J67" s="112" t="str">
        <f>IF(E67=3,E$5&amp;" meet all the political conditions of devolved subnational governments with extensive powers/functions.",IF(E67=2,E$5&amp;" meet all the political conditions of devolved subnational governments, albeit with limited powers/functions.",IF(E67=1,E$5&amp;" do not meet the political conditions of devolved subnational governments (although preconditions are met).",IF(E67=0,E$5&amp;" do not meet the political preconditions of devolved subnational governments.",""))))</f>
        <v>Local governments (City, town, village/community councils) do not meet the political conditions of devolved subnational governments (although preconditions are met).</v>
      </c>
      <c r="K67" s="113" t="str">
        <f t="shared" ref="K67:M67" si="6">IF(F67=3,F$5&amp;" meet all the political conditions of devolved subnational governments with extensive powers/functions.",IF(F67=2,F$5&amp;" meet all the political conditions of devolved subnational governments, albeit with limited powers/functions.",IF(F67=1,F$5&amp;" do not meet the political conditions of devolved subnational governments (although preconditions are met).",IF(F67=0,F$5&amp;" do not meet the political preconditions of devolved subnational governments.",""))))</f>
        <v>Alcaldes do not meet the political conditions of devolved subnational governments (although preconditions are met).</v>
      </c>
      <c r="L67" s="113" t="str">
        <f t="shared" si="6"/>
        <v>- do not meet the political preconditions of devolved subnational governments.</v>
      </c>
      <c r="M67" s="114" t="str">
        <f t="shared" si="6"/>
        <v>- do not meet the political preconditions of devolved subnational governments.</v>
      </c>
    </row>
    <row r="68" spans="4:13" hidden="1">
      <c r="D68" s="112" t="s">
        <v>387</v>
      </c>
      <c r="E68" s="113">
        <f>IF(E60+E61+E62=3,3,IF(E60+E61=2,2,IF(E60=1,1,0)))</f>
        <v>3</v>
      </c>
      <c r="F68" s="113">
        <f t="shared" ref="F68:H68" si="7">IF(F60+F61+F62=3,3,IF(F60+F61=2,2,IF(F60=1,1,0)))</f>
        <v>0</v>
      </c>
      <c r="G68" s="113">
        <f t="shared" si="7"/>
        <v>0</v>
      </c>
      <c r="H68" s="114">
        <f t="shared" si="7"/>
        <v>0</v>
      </c>
      <c r="J68" s="112" t="str">
        <f>IF(E68=3,E$5&amp;" meet all the administrative conditions of devolved subnational governments with extensive powers/functions.",IF(E68=2,E$5&amp;" meet all the administrative conditions of devolved subnational governments, albeit with limited powers/functions.",IF(E68=1,E$5&amp;" do not meet the administrative conditions of devolved subnational governments (although preconditions are met).",IF(E68=0,E$5&amp;" do not meet the administrative preconditions of devolved subnational governments.",""))))</f>
        <v>Local governments (City, town, village/community councils) meet all the administrative conditions of devolved subnational governments with extensive powers/functions.</v>
      </c>
      <c r="K68" s="113" t="str">
        <f t="shared" ref="K68:M68" si="8">IF(F68=3,F$5&amp;" meet all the administrative conditions of devolved subnational governments with extensive powers/functions.",IF(F68=2,F$5&amp;" meet all the administrative conditions of devolved subnational governments, albeit with limited powers/functions.",IF(F68=1,F$5&amp;" do not meet the administrative conditions of devolved subnational governments (although preconditions are met).",IF(F68=0,F$5&amp;" do not meet the administrative preconditions of devolved subnational governments.",""))))</f>
        <v>Alcaldes do not meet the administrative preconditions of devolved subnational governments.</v>
      </c>
      <c r="L68" s="113" t="str">
        <f t="shared" si="8"/>
        <v>- do not meet the administrative preconditions of devolved subnational governments.</v>
      </c>
      <c r="M68" s="114" t="str">
        <f t="shared" si="8"/>
        <v>- do not meet the administrative preconditions of devolved subnational governments.</v>
      </c>
    </row>
    <row r="69" spans="4:13" hidden="1">
      <c r="D69" s="112" t="s">
        <v>388</v>
      </c>
      <c r="E69" s="113">
        <f>IF(E63+E64+E65=3,3,IF(E63+E64=2,2,IF(E63=1,1,0)))</f>
        <v>1</v>
      </c>
      <c r="F69" s="113">
        <f t="shared" ref="F69:H69" si="9">IF(F63+F64+F65=3,3,IF(F63+F64=2,2,IF(F63=1,1,0)))</f>
        <v>0</v>
      </c>
      <c r="G69" s="113">
        <f t="shared" si="9"/>
        <v>0</v>
      </c>
      <c r="H69" s="114">
        <f t="shared" si="9"/>
        <v>0</v>
      </c>
      <c r="J69" s="112" t="str">
        <f>IF(E69=3,E$5&amp;" meet all the fiscal/budgetary conditions of devolved subnational governments with extensive powers/functions.",IF(E69=2,E$5&amp;" meet all the fiscal/budgetary conditions of devolved subnational governments, albeit with limited powers/functions.",IF(E69=1,E$5&amp;" do not meet the fiscal/budgetary conditions of devolved subnational governments (although preconditions are met).",IF(E69=0,E$5&amp;" do not meet the fiscal/budgetary preconditions of devolved subnational governments.",""))))</f>
        <v>Local governments (City, town, village/community councils) do not meet the fiscal/budgetary conditions of devolved subnational governments (although preconditions are met).</v>
      </c>
      <c r="K69" s="113" t="str">
        <f t="shared" ref="K69:M69" si="10">IF(F69=3,F$5&amp;" meet all the fiscal/budgetary conditions of devolved subnational governments with extensive powers/functions.",IF(F69=2,F$5&amp;" meet all the fiscal/budgetary conditions of devolved subnational governments, albeit with limited powers/functions.",IF(F69=1,F$5&amp;" do not meet the fiscal/budgetary conditions of devolved subnational governments (although preconditions are met).",IF(F69=0,F$5&amp;" do not meet the fiscal/budgetary preconditions of devolved subnational governments.",""))))</f>
        <v>Alcaldes do not meet the fiscal/budgetary preconditions of devolved subnational governments.</v>
      </c>
      <c r="L69" s="113" t="str">
        <f t="shared" si="10"/>
        <v>- do not meet the fiscal/budgetary preconditions of devolved subnational governments.</v>
      </c>
      <c r="M69" s="114" t="str">
        <f t="shared" si="10"/>
        <v>- do not meet the fiscal/budgetary preconditions of devolved subnational governments.</v>
      </c>
    </row>
    <row r="70" spans="4:13" hidden="1">
      <c r="D70" s="122"/>
      <c r="E70" s="123">
        <f>MIN(E66:E69)</f>
        <v>1</v>
      </c>
      <c r="F70" s="123">
        <f t="shared" ref="F70:H70" si="11">MIN(F66:F69)</f>
        <v>0</v>
      </c>
      <c r="G70" s="123">
        <f t="shared" si="11"/>
        <v>0</v>
      </c>
      <c r="H70" s="124">
        <f t="shared" si="11"/>
        <v>0</v>
      </c>
      <c r="J70" s="110"/>
      <c r="M70" s="111"/>
    </row>
    <row r="71" spans="4:13" hidden="1">
      <c r="E71" s="132" t="str">
        <f>IF(E72="",E48,E48&amp;E72)</f>
        <v>Hybrid institution</v>
      </c>
      <c r="F71" s="133" t="str">
        <f t="shared" ref="F71:H71" si="12">IF(F72="",F48,F48&amp;F72)</f>
        <v>Non-devolved institution</v>
      </c>
      <c r="G71" s="133" t="str">
        <f t="shared" si="12"/>
        <v>…</v>
      </c>
      <c r="H71" s="134" t="str">
        <f t="shared" si="12"/>
        <v>…</v>
      </c>
      <c r="J71" s="115" t="str">
        <f>J7&amp;J8&amp;J9&amp;J10&amp;J11</f>
        <v>Local governments meet the precondition of de facto corporate bodies.All local government authorities are general-purpose governance entities. They are in charge of secondary road maintenance and cemetery services. Large municipalities are also charged with waste disposal, and markets and parks management.</v>
      </c>
      <c r="K71" s="2" t="str">
        <f>K7&amp;K8&amp;K9&amp;K10&amp;K11</f>
        <v>Legally, alcaldes are local elected officials who can have functions in the areas of education, public security, and public registry of births and death, but in practice they don't exercise those functions. Alcaldes also serve an interesting function as a link between communities and the central government, as they are charged with presenting the demands of local communities in the areas of education and health</v>
      </c>
      <c r="L71" s="2" t="str">
        <f>L7&amp;L8&amp;L9&amp;L10&amp;L11</f>
        <v/>
      </c>
      <c r="M71" s="116" t="str">
        <f>M7&amp;M8&amp;M9&amp;M10&amp;M11</f>
        <v/>
      </c>
    </row>
    <row r="72" spans="4:13" ht="14.7" hidden="1" thickBot="1">
      <c r="E72" s="213" t="str">
        <f>IF(E48="Non-devolved institution",IF(E50="Yes"," (with elected council)",""),"")</f>
        <v/>
      </c>
      <c r="F72" s="136" t="str">
        <f>IF(F48="Non-devolved institution",IF(F50="Yes"," (with elected council)",""),"")</f>
        <v/>
      </c>
      <c r="G72" s="136" t="str">
        <f>IF(G48="Non-devolved institution",IF(G50="Yes"," (with elected council)",""),"")</f>
        <v/>
      </c>
      <c r="H72" s="137" t="str">
        <f>IF(H48="Non-devolved institution",IF(H50="Yes"," (with elected council)",""),"")</f>
        <v/>
      </c>
      <c r="J72" s="115" t="str">
        <f>J13&amp;J14&amp;J15&amp;J16&amp;J17&amp;J18&amp;J19</f>
        <v>There are elections every three yearsLocal governments lack authoritative decision-making power over their budgets. Furthermore, all by-laws made by local council shall be laid before the House of Representatives through the Minister and shall be subject to (positive or negative) resolution by that House.</v>
      </c>
      <c r="K72" s="2" t="str">
        <f>K13&amp;K14&amp;K15&amp;K16&amp;K17&amp;K18&amp;K19</f>
        <v/>
      </c>
      <c r="L72" s="2" t="str">
        <f>L13&amp;L14&amp;L15&amp;L16&amp;L17&amp;L18&amp;L19</f>
        <v/>
      </c>
      <c r="M72" s="116" t="str">
        <f>M13&amp;M14&amp;M15&amp;M16&amp;M17&amp;M18&amp;M19</f>
        <v/>
      </c>
    </row>
    <row r="73" spans="4:13" ht="14.7" hidden="1" thickBot="1">
      <c r="E73" s="214" t="str">
        <f>HLOOKUP(E48,$D$77:$I$78,2,FALSE)&amp;E72</f>
        <v>hybrid local governance institutions, with features of both devolution and deconcentration.</v>
      </c>
      <c r="F73" s="215" t="str">
        <f t="shared" ref="F73:H73" si="13">HLOOKUP(F48,$D$77:$I$78,2,FALSE)&amp;F72</f>
        <v>non-devolved subnational govenance institutions.</v>
      </c>
      <c r="G73" s="215" t="str">
        <f t="shared" si="13"/>
        <v>…</v>
      </c>
      <c r="H73" s="216" t="str">
        <f t="shared" si="13"/>
        <v>…</v>
      </c>
      <c r="J73" s="115" t="str">
        <f>J21&amp;J22&amp;J23&amp;J24&amp;J25&amp;J26&amp;J27&amp;J28</f>
        <v>The extent of devolved reponsibilities varies depending on the type of municipality (urban, rural). But within the functions that are devolved to each type of municipality, they have a large degree of administrative autonomy.</v>
      </c>
      <c r="K73" s="2" t="str">
        <f>K21&amp;K22&amp;K23&amp;K24&amp;K25&amp;K26&amp;K27&amp;K28</f>
        <v/>
      </c>
      <c r="L73" s="2" t="str">
        <f>L21&amp;L22&amp;L23&amp;L24&amp;L25&amp;L26&amp;L27&amp;L28</f>
        <v/>
      </c>
      <c r="M73" s="116" t="str">
        <f>M21&amp;M22&amp;M23&amp;M24&amp;M25&amp;M26&amp;M27&amp;M28</f>
        <v/>
      </c>
    </row>
    <row r="74" spans="4:13" hidden="1">
      <c r="E74" s="67"/>
      <c r="J74" s="117" t="str">
        <f>J30&amp;J31&amp;J32&amp;J33&amp;J34&amp;J35&amp;J36</f>
        <v>Local governments can levy licenses, fees, and property taxes, though rates and valuations are determined at the central levelWhile there is some variation between different local government types, local governments prepare their own budgets, but are then generally required to submit it the Minister for approval. For instance, in the case of municipalities (Town Councils), the Minister "shall present the said estimates to the National Assembly with such amendments, if any, as he may consider necessary having regard to the financial position of the Council" (i.e., for central government approval). Furthermore, "No expenditure shall be incurred by a Council unless it has been previously approved by the National Assembly." (Town Councils Act, Article 23).</v>
      </c>
      <c r="K74" s="23" t="str">
        <f>K30&amp;K31&amp;K32&amp;K33&amp;K34&amp;K35&amp;K36</f>
        <v/>
      </c>
      <c r="L74" s="23" t="str">
        <f>L30&amp;L31&amp;L32&amp;L33&amp;L34&amp;L35&amp;L36</f>
        <v/>
      </c>
      <c r="M74" s="118" t="str">
        <f>M30&amp;M31&amp;M32&amp;M33&amp;M34&amp;M35&amp;M36</f>
        <v/>
      </c>
    </row>
    <row r="75" spans="4:13" hidden="1">
      <c r="E75" s="67"/>
    </row>
    <row r="76" spans="4:13" ht="14.7" hidden="1" thickBot="1">
      <c r="E76" s="67"/>
    </row>
    <row r="77" spans="4:13" hidden="1">
      <c r="D77" s="217" t="s">
        <v>3</v>
      </c>
      <c r="E77" s="208" t="s">
        <v>191</v>
      </c>
      <c r="F77" s="209" t="s">
        <v>133</v>
      </c>
      <c r="G77" s="209" t="s">
        <v>134</v>
      </c>
      <c r="H77" s="209" t="s">
        <v>135</v>
      </c>
      <c r="I77" s="210" t="s">
        <v>24</v>
      </c>
    </row>
    <row r="78" spans="4:13" ht="14.7" hidden="1" thickBot="1">
      <c r="D78" s="218" t="s">
        <v>3</v>
      </c>
      <c r="E78" s="211" t="s">
        <v>777</v>
      </c>
      <c r="F78" s="22" t="s">
        <v>778</v>
      </c>
      <c r="G78" s="22" t="s">
        <v>775</v>
      </c>
      <c r="H78" s="22" t="s">
        <v>776</v>
      </c>
      <c r="I78" s="212" t="s">
        <v>779</v>
      </c>
    </row>
    <row r="79" spans="4:13" hidden="1"/>
  </sheetData>
  <sheetProtection sheet="1" objects="1" scenarios="1"/>
  <dataValidations count="5">
    <dataValidation type="list" allowBlank="1" showInputMessage="1" showErrorMessage="1" sqref="G7" xr:uid="{71737235-5B0F-4B5B-A82D-011792F9C182}">
      <formula1>"...,Yes,No,Other"</formula1>
    </dataValidation>
    <dataValidation type="list" allowBlank="1" showInputMessage="1" showErrorMessage="1" sqref="H7" xr:uid="{81C52D89-FB06-4242-BCAC-C337AA7676CA}">
      <formula1>"...,GP,SP,DECON,Other"</formula1>
    </dataValidation>
    <dataValidation type="list" allowBlank="1" showInputMessage="1" showErrorMessage="1" sqref="E22:H28 E39:H45 E14:H19 E8:H11 E31:H36 E48:E49" xr:uid="{5BBF8C7F-31AD-4E15-8222-AD40F370432D}">
      <formula1>$O8:$R8</formula1>
    </dataValidation>
    <dataValidation type="list" allowBlank="1" showInputMessage="1" showErrorMessage="1" sqref="E50:H50" xr:uid="{15642E44-6AFB-4422-A014-63D7ABF1C880}">
      <formula1>$O$50:$V$50</formula1>
    </dataValidation>
    <dataValidation type="list" allowBlank="1" showInputMessage="1" showErrorMessage="1" sqref="F48:H49" xr:uid="{67BCF2EB-693A-485A-8C9C-9F02B36A1221}">
      <formula1>$O$48:$T$48</formula1>
    </dataValidation>
  </dataValidations>
  <pageMargins left="0.7" right="0.7" top="0.75" bottom="0.75" header="0.3" footer="0.3"/>
  <pageSetup scale="58" fitToWidth="3"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6E36E-D4A3-47C2-9882-C50FA57939B4}">
  <dimension ref="C1:N27"/>
  <sheetViews>
    <sheetView zoomScale="75" zoomScaleNormal="75" workbookViewId="0">
      <pane ySplit="3" topLeftCell="A4" activePane="bottomLeft" state="frozen"/>
      <selection activeCell="D28" sqref="A1:XFD1048576"/>
      <selection pane="bottomLeft" activeCell="D22" sqref="D22"/>
    </sheetView>
  </sheetViews>
  <sheetFormatPr defaultColWidth="9.05078125" defaultRowHeight="14.4"/>
  <cols>
    <col min="1" max="2" width="2.578125" customWidth="1"/>
    <col min="3" max="3" width="7.5234375" customWidth="1"/>
    <col min="4" max="4" width="54.68359375" customWidth="1"/>
    <col min="5" max="5" width="3.41796875" customWidth="1"/>
    <col min="6" max="7" width="12.68359375" customWidth="1"/>
    <col min="8" max="8" width="3.3125" customWidth="1"/>
    <col min="9" max="9" width="12.68359375" customWidth="1"/>
    <col min="10" max="10" width="3.41796875" customWidth="1"/>
    <col min="11" max="11" width="52.3125" customWidth="1"/>
    <col min="12" max="12" width="3.3125" customWidth="1"/>
    <col min="13" max="13" width="23.83984375" hidden="1" customWidth="1"/>
    <col min="14" max="14" width="27.05078125" customWidth="1"/>
  </cols>
  <sheetData>
    <row r="1" spans="3:14" s="2" customFormat="1"/>
    <row r="2" spans="3:14" s="2" customFormat="1" ht="18.3">
      <c r="D2" s="21" t="s">
        <v>708</v>
      </c>
    </row>
    <row r="3" spans="3:14" s="22" customFormat="1" ht="15" customHeight="1" thickBot="1"/>
    <row r="4" spans="3:14" ht="15" customHeight="1" thickBot="1"/>
    <row r="5" spans="3:14" ht="13.5" customHeight="1">
      <c r="C5" s="247" t="s">
        <v>67</v>
      </c>
      <c r="D5" s="251" t="s">
        <v>76</v>
      </c>
      <c r="F5" s="249" t="s">
        <v>25</v>
      </c>
      <c r="G5" s="250"/>
      <c r="I5" s="255" t="s">
        <v>77</v>
      </c>
      <c r="K5" s="253" t="s">
        <v>17</v>
      </c>
    </row>
    <row r="6" spans="3:14" ht="13.5" customHeight="1" thickBot="1">
      <c r="C6" s="248"/>
      <c r="D6" s="252"/>
      <c r="E6" s="1"/>
      <c r="F6" s="11" t="s">
        <v>75</v>
      </c>
      <c r="G6" s="11" t="s">
        <v>74</v>
      </c>
      <c r="H6" s="1"/>
      <c r="I6" s="256"/>
      <c r="J6" s="1"/>
      <c r="K6" s="254"/>
    </row>
    <row r="7" spans="3:14" ht="14.25" customHeight="1" thickBot="1"/>
    <row r="8" spans="3:14">
      <c r="C8" s="14"/>
      <c r="D8" s="41" t="s">
        <v>722</v>
      </c>
      <c r="F8" s="150"/>
      <c r="G8" s="151"/>
      <c r="H8" s="4"/>
      <c r="I8" s="147"/>
      <c r="K8" s="15"/>
      <c r="M8" s="222" t="s">
        <v>3</v>
      </c>
      <c r="N8" s="223" t="s">
        <v>784</v>
      </c>
    </row>
    <row r="9" spans="3:14">
      <c r="C9" s="12" t="s">
        <v>55</v>
      </c>
      <c r="D9" s="42" t="s">
        <v>54</v>
      </c>
      <c r="F9" s="152" t="s">
        <v>3</v>
      </c>
      <c r="G9" s="143" t="s">
        <v>723</v>
      </c>
      <c r="H9" s="4"/>
      <c r="I9" s="149" t="s">
        <v>3</v>
      </c>
      <c r="K9" s="94"/>
      <c r="M9" s="222" t="str">
        <f>'IGP1 Structure'!C21</f>
        <v>C</v>
      </c>
      <c r="N9" s="224" t="str">
        <f>'IGP1 Structure'!C21&amp;" = "&amp;'IGP1 Structure'!E21</f>
        <v>C = Central government</v>
      </c>
    </row>
    <row r="10" spans="3:14">
      <c r="C10" s="12" t="s">
        <v>56</v>
      </c>
      <c r="D10" s="42" t="s">
        <v>19</v>
      </c>
      <c r="F10" s="152" t="s">
        <v>3</v>
      </c>
      <c r="G10" s="143" t="s">
        <v>723</v>
      </c>
      <c r="H10" s="4"/>
      <c r="I10" s="149" t="s">
        <v>3</v>
      </c>
      <c r="K10" s="94"/>
      <c r="M10" s="222" t="str">
        <f>'IGP1 Structure'!C22</f>
        <v>S1</v>
      </c>
      <c r="N10" s="224" t="str">
        <f>'IGP1 Structure'!C22&amp;" = "&amp;'IGP1 Structure'!E22</f>
        <v>S1 = Local governments (City, town, village/community councils)</v>
      </c>
    </row>
    <row r="11" spans="3:14">
      <c r="C11" s="39"/>
      <c r="D11" s="43" t="s">
        <v>20</v>
      </c>
      <c r="F11" s="153"/>
      <c r="G11" s="154"/>
      <c r="H11" s="4"/>
      <c r="I11" s="148"/>
      <c r="K11" s="40"/>
      <c r="M11" s="222" t="str">
        <f>'IGP1 Structure'!C23</f>
        <v>S2</v>
      </c>
      <c r="N11" s="224" t="str">
        <f>'IGP1 Structure'!C23&amp;" = "&amp;'IGP1 Structure'!E23</f>
        <v>S2 = Alcaldes</v>
      </c>
    </row>
    <row r="12" spans="3:14">
      <c r="C12" s="12" t="s">
        <v>57</v>
      </c>
      <c r="D12" s="42" t="s">
        <v>78</v>
      </c>
      <c r="F12" s="152" t="s">
        <v>3</v>
      </c>
      <c r="G12" s="142" t="s">
        <v>3</v>
      </c>
      <c r="H12" s="4"/>
      <c r="I12" s="149" t="s">
        <v>3</v>
      </c>
      <c r="K12" s="94"/>
      <c r="M12" s="222" t="str">
        <f>'IGP1 Structure'!C24</f>
        <v>S3</v>
      </c>
      <c r="N12" s="224" t="str">
        <f>'IGP1 Structure'!C24&amp;" = "&amp;'IGP1 Structure'!E24</f>
        <v>S3 = -</v>
      </c>
    </row>
    <row r="13" spans="3:14">
      <c r="C13" s="12" t="s">
        <v>58</v>
      </c>
      <c r="D13" s="42" t="s">
        <v>53</v>
      </c>
      <c r="F13" s="152" t="s">
        <v>3</v>
      </c>
      <c r="G13" s="142" t="s">
        <v>3</v>
      </c>
      <c r="H13" s="4"/>
      <c r="I13" s="149" t="s">
        <v>3</v>
      </c>
      <c r="K13" s="94"/>
      <c r="M13" s="222" t="str">
        <f>'IGP1 Structure'!C25</f>
        <v>S4</v>
      </c>
      <c r="N13" s="224" t="str">
        <f>'IGP1 Structure'!C25&amp;" = "&amp;'IGP1 Structure'!E25</f>
        <v>S4 = -</v>
      </c>
    </row>
    <row r="14" spans="3:14">
      <c r="C14" s="39"/>
      <c r="D14" s="43" t="s">
        <v>21</v>
      </c>
      <c r="F14" s="153"/>
      <c r="G14" s="154"/>
      <c r="H14" s="4"/>
      <c r="I14" s="148"/>
      <c r="K14" s="40"/>
      <c r="M14" s="222" t="s">
        <v>736</v>
      </c>
      <c r="N14" s="224" t="s">
        <v>782</v>
      </c>
    </row>
    <row r="15" spans="3:14" ht="14.7" thickBot="1">
      <c r="C15" s="12" t="s">
        <v>59</v>
      </c>
      <c r="D15" s="42" t="s">
        <v>11</v>
      </c>
      <c r="F15" s="152" t="s">
        <v>3</v>
      </c>
      <c r="G15" s="142" t="s">
        <v>3</v>
      </c>
      <c r="H15" s="4"/>
      <c r="I15" s="149" t="s">
        <v>3</v>
      </c>
      <c r="K15" s="94"/>
      <c r="M15" s="222" t="s">
        <v>737</v>
      </c>
      <c r="N15" s="225" t="s">
        <v>783</v>
      </c>
    </row>
    <row r="16" spans="3:14">
      <c r="C16" s="39"/>
      <c r="D16" s="43" t="s">
        <v>22</v>
      </c>
      <c r="F16" s="153"/>
      <c r="G16" s="154"/>
      <c r="H16" s="4"/>
      <c r="I16" s="148"/>
      <c r="K16" s="40"/>
    </row>
    <row r="17" spans="3:11">
      <c r="C17" s="12" t="s">
        <v>65</v>
      </c>
      <c r="D17" s="42" t="s">
        <v>45</v>
      </c>
      <c r="F17" s="152" t="s">
        <v>3</v>
      </c>
      <c r="G17" s="143" t="s">
        <v>723</v>
      </c>
      <c r="H17" s="4"/>
      <c r="I17" s="149" t="s">
        <v>3</v>
      </c>
      <c r="K17" s="94"/>
    </row>
    <row r="18" spans="3:11">
      <c r="C18" s="12" t="s">
        <v>66</v>
      </c>
      <c r="D18" s="42" t="s">
        <v>46</v>
      </c>
      <c r="F18" s="152" t="s">
        <v>3</v>
      </c>
      <c r="G18" s="143" t="s">
        <v>723</v>
      </c>
      <c r="H18" s="4"/>
      <c r="I18" s="149" t="s">
        <v>3</v>
      </c>
      <c r="K18" s="94"/>
    </row>
    <row r="19" spans="3:11">
      <c r="C19" s="12" t="s">
        <v>60</v>
      </c>
      <c r="D19" s="42" t="s">
        <v>12</v>
      </c>
      <c r="F19" s="152" t="s">
        <v>3</v>
      </c>
      <c r="G19" s="142" t="s">
        <v>3</v>
      </c>
      <c r="H19" s="4"/>
      <c r="I19" s="149" t="s">
        <v>3</v>
      </c>
      <c r="K19" s="94"/>
    </row>
    <row r="20" spans="3:11">
      <c r="C20" s="12" t="s">
        <v>61</v>
      </c>
      <c r="D20" s="42" t="s">
        <v>13</v>
      </c>
      <c r="F20" s="152" t="s">
        <v>3</v>
      </c>
      <c r="G20" s="142" t="s">
        <v>3</v>
      </c>
      <c r="H20" s="4"/>
      <c r="I20" s="149" t="s">
        <v>3</v>
      </c>
      <c r="K20" s="94"/>
    </row>
    <row r="21" spans="3:11">
      <c r="C21" s="39"/>
      <c r="D21" s="43" t="s">
        <v>8</v>
      </c>
      <c r="F21" s="153"/>
      <c r="G21" s="154"/>
      <c r="H21" s="4"/>
      <c r="I21" s="148"/>
      <c r="K21" s="40"/>
    </row>
    <row r="22" spans="3:11">
      <c r="C22" s="12" t="s">
        <v>62</v>
      </c>
      <c r="D22" s="42" t="s">
        <v>9</v>
      </c>
      <c r="F22" s="152" t="s">
        <v>3</v>
      </c>
      <c r="G22" s="142" t="s">
        <v>3</v>
      </c>
      <c r="H22" s="4"/>
      <c r="I22" s="149" t="s">
        <v>3</v>
      </c>
      <c r="K22" s="94"/>
    </row>
    <row r="23" spans="3:11">
      <c r="C23" s="39"/>
      <c r="D23" s="43" t="s">
        <v>18</v>
      </c>
      <c r="F23" s="153"/>
      <c r="G23" s="154"/>
      <c r="H23" s="4"/>
      <c r="I23" s="148"/>
      <c r="K23" s="40"/>
    </row>
    <row r="24" spans="3:11">
      <c r="C24" s="12" t="s">
        <v>63</v>
      </c>
      <c r="D24" s="42" t="s">
        <v>23</v>
      </c>
      <c r="F24" s="152" t="s">
        <v>3</v>
      </c>
      <c r="G24" s="142" t="s">
        <v>3</v>
      </c>
      <c r="H24" s="4"/>
      <c r="I24" s="149" t="s">
        <v>3</v>
      </c>
      <c r="K24" s="94"/>
    </row>
    <row r="25" spans="3:11">
      <c r="C25" s="39"/>
      <c r="D25" s="43" t="s">
        <v>10</v>
      </c>
      <c r="F25" s="153"/>
      <c r="G25" s="154"/>
      <c r="H25" s="4"/>
      <c r="I25" s="148"/>
      <c r="K25" s="40"/>
    </row>
    <row r="26" spans="3:11" ht="14.7" thickBot="1">
      <c r="C26" s="13" t="s">
        <v>64</v>
      </c>
      <c r="D26" s="44" t="s">
        <v>40</v>
      </c>
      <c r="F26" s="155" t="s">
        <v>3</v>
      </c>
      <c r="G26" s="156" t="s">
        <v>3</v>
      </c>
      <c r="H26" s="4"/>
      <c r="I26" s="157" t="s">
        <v>3</v>
      </c>
      <c r="K26" s="95"/>
    </row>
    <row r="27" spans="3:11" s="7" customFormat="1" ht="14.7" thickBot="1"/>
  </sheetData>
  <sheetProtection sheet="1" formatCells="0"/>
  <mergeCells count="5">
    <mergeCell ref="C5:C6"/>
    <mergeCell ref="F5:G5"/>
    <mergeCell ref="D5:D6"/>
    <mergeCell ref="K5:K6"/>
    <mergeCell ref="I5:I6"/>
  </mergeCells>
  <dataValidations count="2">
    <dataValidation type="list" allowBlank="1" showInputMessage="1" showErrorMessage="1" sqref="I24 I15 I17:I20 I9:I10 I12:I13 I22 I26" xr:uid="{8C2BDC65-1839-4B4E-8A37-2E3AD2558A59}">
      <formula1>"…,Yes,No,Partially/Mixed/Other"</formula1>
    </dataValidation>
    <dataValidation type="list" allowBlank="1" showInputMessage="1" showErrorMessage="1" sqref="F15:G15 F9:F10 F22:G22 G19:G20 F17:F20 F26:G26 F24:G24 F12:G13" xr:uid="{097941F7-E617-4E9D-9256-E7030ACEBB8A}">
      <formula1>$M$8:$M$15</formula1>
    </dataValidation>
  </dataValidations>
  <pageMargins left="0.7" right="0.7" top="0.75" bottom="0.75" header="0.3" footer="0.3"/>
  <pageSetup scale="65" fitToHeight="2" orientation="landscape" horizontalDpi="200" verticalDpi="200" r:id="rId1"/>
  <rowBreaks count="1" manualBreakCount="1">
    <brk id="27"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7DAA-87D9-47AE-83BD-771AD85CC2C9}">
  <dimension ref="C1:N32"/>
  <sheetViews>
    <sheetView zoomScale="75" zoomScaleNormal="75" workbookViewId="0">
      <pane ySplit="3" topLeftCell="A4" activePane="bottomLeft" state="frozen"/>
      <selection pane="bottomLeft" activeCell="E6" sqref="E6"/>
    </sheetView>
  </sheetViews>
  <sheetFormatPr defaultColWidth="9.05078125" defaultRowHeight="14.4"/>
  <cols>
    <col min="1" max="2" width="3.578125" customWidth="1"/>
    <col min="4" max="4" width="59.9453125" customWidth="1"/>
    <col min="5" max="5" width="43.41796875" customWidth="1"/>
    <col min="9" max="14" width="9.05078125" hidden="1" customWidth="1"/>
  </cols>
  <sheetData>
    <row r="1" spans="3:14" s="2" customFormat="1"/>
    <row r="2" spans="3:14" s="2" customFormat="1" ht="18.3">
      <c r="C2" s="21"/>
      <c r="D2" s="21" t="s">
        <v>68</v>
      </c>
    </row>
    <row r="3" spans="3:14" s="22" customFormat="1" ht="15" customHeight="1" thickBot="1"/>
    <row r="5" spans="3:14">
      <c r="C5" s="1" t="s">
        <v>47</v>
      </c>
      <c r="D5" s="1" t="s">
        <v>88</v>
      </c>
    </row>
    <row r="6" spans="3:14">
      <c r="C6" t="s">
        <v>48</v>
      </c>
      <c r="D6" t="s">
        <v>704</v>
      </c>
      <c r="E6" s="158" t="s">
        <v>797</v>
      </c>
    </row>
    <row r="7" spans="3:14">
      <c r="C7" t="s">
        <v>69</v>
      </c>
      <c r="D7" t="s">
        <v>705</v>
      </c>
      <c r="E7" s="158"/>
    </row>
    <row r="8" spans="3:14">
      <c r="C8" t="s">
        <v>49</v>
      </c>
      <c r="D8" t="s">
        <v>70</v>
      </c>
      <c r="E8" s="233" t="s">
        <v>800</v>
      </c>
    </row>
    <row r="9" spans="3:14">
      <c r="I9" s="2"/>
      <c r="J9" s="2"/>
      <c r="K9" s="2"/>
      <c r="L9" s="2"/>
      <c r="M9" s="2"/>
      <c r="N9" s="2"/>
    </row>
    <row r="10" spans="3:14">
      <c r="C10" s="1" t="s">
        <v>86</v>
      </c>
      <c r="D10" s="1" t="s">
        <v>87</v>
      </c>
      <c r="I10" s="2"/>
      <c r="J10" s="2"/>
      <c r="K10" s="2"/>
      <c r="L10" s="2"/>
      <c r="M10" s="2"/>
      <c r="N10" s="2"/>
    </row>
    <row r="11" spans="3:14">
      <c r="C11" s="1"/>
      <c r="I11" s="2"/>
      <c r="J11" s="2"/>
      <c r="K11" s="2"/>
      <c r="L11" s="2"/>
      <c r="M11" s="2"/>
      <c r="N11" s="2"/>
    </row>
    <row r="12" spans="3:14">
      <c r="C12" s="1" t="s">
        <v>81</v>
      </c>
      <c r="D12" s="257" t="s">
        <v>791</v>
      </c>
      <c r="E12" s="257"/>
    </row>
    <row r="13" spans="3:14" ht="46.05" customHeight="1">
      <c r="D13" s="258" t="s">
        <v>823</v>
      </c>
      <c r="E13" s="258"/>
    </row>
    <row r="14" spans="3:14">
      <c r="D14" s="54"/>
      <c r="E14" s="30"/>
    </row>
    <row r="15" spans="3:14">
      <c r="C15" s="1" t="s">
        <v>82</v>
      </c>
      <c r="D15" s="260" t="s">
        <v>127</v>
      </c>
      <c r="E15" s="260"/>
    </row>
    <row r="16" spans="3:14" ht="46.05" customHeight="1">
      <c r="D16" s="258" t="s">
        <v>825</v>
      </c>
      <c r="E16" s="258"/>
    </row>
    <row r="17" spans="3:5">
      <c r="D17" s="54"/>
      <c r="E17" s="30"/>
    </row>
    <row r="18" spans="3:5">
      <c r="C18" s="1" t="s">
        <v>83</v>
      </c>
      <c r="D18" s="260" t="s">
        <v>85</v>
      </c>
      <c r="E18" s="260"/>
    </row>
    <row r="19" spans="3:5" ht="46.05" customHeight="1">
      <c r="D19" s="258" t="s">
        <v>827</v>
      </c>
      <c r="E19" s="258"/>
    </row>
    <row r="20" spans="3:5">
      <c r="D20" s="54"/>
      <c r="E20" s="30"/>
    </row>
    <row r="21" spans="3:5">
      <c r="C21" s="1" t="s">
        <v>84</v>
      </c>
      <c r="D21" s="260" t="s">
        <v>710</v>
      </c>
      <c r="E21" s="260"/>
    </row>
    <row r="22" spans="3:5" ht="46.05" customHeight="1">
      <c r="D22" s="259" t="s">
        <v>826</v>
      </c>
      <c r="E22" s="259"/>
    </row>
    <row r="23" spans="3:5" ht="15" customHeight="1">
      <c r="D23" s="54"/>
      <c r="E23" s="30"/>
    </row>
    <row r="24" spans="3:5" ht="15" customHeight="1">
      <c r="C24" s="1" t="s">
        <v>709</v>
      </c>
      <c r="D24" s="260" t="s">
        <v>761</v>
      </c>
      <c r="E24" s="260"/>
    </row>
    <row r="25" spans="3:5" ht="13.5" customHeight="1">
      <c r="D25" s="259" t="s">
        <v>798</v>
      </c>
      <c r="E25" s="259"/>
    </row>
    <row r="26" spans="3:5" ht="13.5" customHeight="1">
      <c r="D26" s="234" t="s">
        <v>810</v>
      </c>
      <c r="E26" s="234"/>
    </row>
    <row r="27" spans="3:5" ht="13.5" customHeight="1">
      <c r="D27" s="234" t="s">
        <v>809</v>
      </c>
      <c r="E27" s="234"/>
    </row>
    <row r="28" spans="3:5" ht="13.5" customHeight="1">
      <c r="D28" s="258"/>
      <c r="E28" s="258"/>
    </row>
    <row r="29" spans="3:5" ht="13.5" customHeight="1">
      <c r="D29" s="261"/>
      <c r="E29" s="261"/>
    </row>
    <row r="30" spans="3:5" ht="13.5" customHeight="1">
      <c r="D30" s="259"/>
      <c r="E30" s="259"/>
    </row>
    <row r="31" spans="3:5" ht="15" customHeight="1">
      <c r="D31" s="54"/>
      <c r="E31" s="30"/>
    </row>
    <row r="32" spans="3:5" s="3" customFormat="1"/>
  </sheetData>
  <sheetProtection sheet="1" formatCells="0"/>
  <mergeCells count="14">
    <mergeCell ref="D27:E27"/>
    <mergeCell ref="D28:E28"/>
    <mergeCell ref="D29:E29"/>
    <mergeCell ref="D30:E30"/>
    <mergeCell ref="D24:E24"/>
    <mergeCell ref="D21:E21"/>
    <mergeCell ref="D18:E18"/>
    <mergeCell ref="D15:E15"/>
    <mergeCell ref="D25:E25"/>
    <mergeCell ref="D12:E12"/>
    <mergeCell ref="D13:E13"/>
    <mergeCell ref="D16:E16"/>
    <mergeCell ref="D19:E19"/>
    <mergeCell ref="D22:E22"/>
  </mergeCells>
  <dataValidations count="1">
    <dataValidation type="list" allowBlank="1" showInputMessage="1" showErrorMessage="1" sqref="E14 E17 E20 E23 E31:E32" xr:uid="{88507343-9DA2-46F0-97EF-15395E17E4A1}">
      <formula1>$I14:$L14</formula1>
    </dataValidation>
  </dataValidations>
  <pageMargins left="0.7" right="0.7" top="0.75" bottom="0.75" header="0.3" footer="0.3"/>
  <pageSetup scale="64" fitToHeight="2" orientation="portrait" horizontalDpi="200" verticalDpi="200" r:id="rId1"/>
  <rowBreaks count="1" manualBreakCount="1">
    <brk id="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6E96D-940E-4952-9740-729597CA230A}">
  <dimension ref="A2:H78"/>
  <sheetViews>
    <sheetView topLeftCell="A51" zoomScale="75" zoomScaleNormal="75" workbookViewId="0">
      <selection activeCell="C77" sqref="C77"/>
    </sheetView>
  </sheetViews>
  <sheetFormatPr defaultColWidth="9.05078125" defaultRowHeight="14.4"/>
  <cols>
    <col min="1" max="2" width="4.05078125" style="2" customWidth="1"/>
    <col min="3" max="3" width="34.734375" customWidth="1"/>
    <col min="4" max="9" width="13.578125" customWidth="1"/>
  </cols>
  <sheetData>
    <row r="2" spans="2:4">
      <c r="C2" s="1" t="str">
        <f>"IGP Country Notes for "&amp;'IGP1 Structure'!E7&amp;" ,"&amp;'IGP1 Structure'!E8</f>
        <v>IGP Country Notes for Belize (BLZ) ,2023</v>
      </c>
    </row>
    <row r="3" spans="2:4">
      <c r="C3" t="str">
        <f>"These Country Notes for this LoGICA Intergovernmental Profile (IGP) describe the structure and nature of local governance institutions for "&amp;'IGP1 Structure'!E204&amp;" for the year "&amp;'IGP1 Structure'!E8&amp;"."</f>
        <v>These Country Notes for this LoGICA Intergovernmental Profile (IGP) describe the structure and nature of local governance institutions for Belize for the year 2023.</v>
      </c>
    </row>
    <row r="4" spans="2:4">
      <c r="C4" t="str">
        <f>IF(COUNTIF('IGP3 Functions'!$F$9:$G$26,"…")&lt;10,"The IGP also assessed the de facto functional assignments for "&amp;'IGP1 Structure'!E204&amp;".","The IGP did not assess the de facto functional assignments for "&amp;'IGP1 Structure'!E204&amp;".")</f>
        <v>The IGP did not assess the de facto functional assignments for Belize.</v>
      </c>
    </row>
    <row r="5" spans="2:4">
      <c r="C5" t="str">
        <f>"This IGP was prepared by "&amp;'IGP Info'!E6&amp;"."</f>
        <v>This IGP was prepared by Francisco Vázquez Ahued.</v>
      </c>
    </row>
    <row r="6" spans="2:4">
      <c r="B6" s="2" t="str">
        <f>IF('IGP1 Structure'!D9="","XX","&gt;")</f>
        <v>&gt;</v>
      </c>
      <c r="C6" s="207" t="str">
        <f>IF(B6="&gt;","The total population of "&amp;'IGP1 Structure'!E204&amp;" is "&amp;FIXED('IGP1 Structure'!E9,0,FALSE)&amp;" residents.","The total population of "&amp;'IGP1 Structure'!E204&amp;" is not reported in the profile.")</f>
        <v>The total population of Belize is 397,483 residents.</v>
      </c>
    </row>
    <row r="7" spans="2:4">
      <c r="B7" s="2" t="str">
        <f>IF('IGP1 Structure'!L6&amp;'IGP1 Structure'!L7&amp;'IGP1 Structure'!L8&amp;'IGP1 Structure'!L9="","XX","&gt;")</f>
        <v>&gt;</v>
      </c>
      <c r="C7" t="str">
        <f>IF(B7="&gt;",'IGP1 Structure'!L6&amp;'IGP1 Structure'!L7&amp;'IGP1 Structure'!L8&amp;'IGP1 Structure'!L9,"")</f>
        <v>Census (2022)</v>
      </c>
    </row>
    <row r="9" spans="2:4">
      <c r="C9" s="1" t="s">
        <v>790</v>
      </c>
    </row>
    <row r="10" spans="2:4">
      <c r="C10" t="str">
        <f>"The main legal/policy context for decentralization, subnational governance and intergovernmental relations in "&amp;'IGP1 Structure'!E204&amp;" is provided by:"</f>
        <v>The main legal/policy context for decentralization, subnational governance and intergovernmental relations in Belize is provided by:</v>
      </c>
      <c r="D10" s="1"/>
    </row>
    <row r="11" spans="2:4">
      <c r="B11" s="2" t="str">
        <f>IF('IGP1 Structure'!D12="","XX","&gt;")</f>
        <v>&gt;</v>
      </c>
      <c r="C11" t="str">
        <f>IF(B11="&gt;",'IGP1 Structure'!D12&amp;" ("&amp;'IGP1 Structure'!F12&amp;")","")</f>
        <v>Belize and Belmopan City Council Acts (1999)</v>
      </c>
    </row>
    <row r="12" spans="2:4">
      <c r="B12" s="2" t="str">
        <f>IF('IGP1 Structure'!D13="","XX","&gt;")</f>
        <v>&gt;</v>
      </c>
      <c r="C12" t="str">
        <f>IF(B12="&gt;",'IGP1 Structure'!D13&amp;" ("&amp;'IGP1 Structure'!F13&amp;")","")</f>
        <v>Village Councils Act (1999)</v>
      </c>
    </row>
    <row r="13" spans="2:4">
      <c r="B13" s="2" t="str">
        <f>IF('IGP1 Structure'!D14="","XX","&gt;")</f>
        <v>&gt;</v>
      </c>
      <c r="C13" t="str">
        <f>IF(B13="&gt;",'IGP1 Structure'!D14&amp;" ("&amp;'IGP1 Structure'!F14&amp;")","")</f>
        <v>Town Councils Act (2000)</v>
      </c>
    </row>
    <row r="14" spans="2:4">
      <c r="B14" s="2" t="str">
        <f>IF('IGP1 Structure'!D15="","XX","&gt;")</f>
        <v>&gt;</v>
      </c>
      <c r="C14" t="str">
        <f>IF(B14="&gt;",'IGP1 Structure'!D15&amp;" ("&amp;'IGP1 Structure'!F15&amp;")","")</f>
        <v>Inferior Courts Act (2003)</v>
      </c>
    </row>
    <row r="15" spans="2:4">
      <c r="B15" s="2" t="str">
        <f>IF('IGP1 Structure'!L11&amp;'IGP1 Structure'!L12&amp;'IGP1 Structure'!L13&amp;'IGP1 Structure'!L14&amp;'IGP1 Structure'!L15="","XX","&gt;")</f>
        <v>&gt;</v>
      </c>
      <c r="C15" t="str">
        <f>IF(B15="&gt;",'IGP1 Structure'!L11&amp;'IGP1 Structure'!L12&amp;'IGP1 Structure'!L13&amp;'IGP1 Structure'!L14&amp;'IGP1 Structure'!L15,"")</f>
        <v>While the Constitution of Belze (1981) references local government authorities, the Constitution does not define any specific subnational governance structure.</v>
      </c>
    </row>
    <row r="17" spans="2:3">
      <c r="C17" t="s">
        <v>788</v>
      </c>
    </row>
    <row r="18" spans="2:3" ht="14.55" customHeight="1"/>
    <row r="19" spans="2:3">
      <c r="C19" s="1" t="s">
        <v>711</v>
      </c>
    </row>
    <row r="20" spans="2:3">
      <c r="C20" t="str">
        <f>"The Intergovernmental Profile considers "&amp;'IGP1 Structure'!Q26&amp;" different levels, tiers or types of subnational governance institutions, including:"</f>
        <v>The Intergovernmental Profile considers 2 different levels, tiers or types of subnational governance institutions, including:</v>
      </c>
    </row>
    <row r="21" spans="2:3">
      <c r="B21" s="2" t="str">
        <f>IF('IGP1 Structure'!Q22="YES","&gt;","XX")</f>
        <v>&gt;</v>
      </c>
      <c r="C21" t="str">
        <f>IF('IGP1 Structure'!Q22="YES",'IGP1 Structure'!S22&amp;", which are a "&amp;VLOOKUP('IGP1 Structure'!$R22,'IGP1 Structure'!$N$21:$P$26,3,FALSE)&amp;". "&amp;'IGP1 Structure'!L21,"")</f>
        <v>Local governments (City, town, village/community councils), which are a main level/tier/type of local governance institutions. For statistical, judicial, and administrative purposes, Belize is divided into six districts. There are no integrated district-level governance institutions.</v>
      </c>
    </row>
    <row r="22" spans="2:3">
      <c r="B22" s="2" t="str">
        <f>IF('IGP1 Structure'!Q23="YES","&gt;","XX")</f>
        <v>&gt;</v>
      </c>
      <c r="C22" t="str">
        <f>IF('IGP1 Structure'!Q23="YES",'IGP1 Structure'!S23&amp;", which are a "&amp;VLOOKUP('IGP1 Structure'!$R23,'IGP1 Structure'!$N$21:$P$26,3,FALSE)&amp;". "&amp;'IGP1 Structure'!L22,"")</f>
        <v>Alcaldes, which are a other level/tier/type of local governance institutions. There are three categories of local governments in Belize:  1. Urban councils, which include: a) Belize City Council and Belmopan City Council. 2. Town councils (7). 3. Village and Community Councils (192).</v>
      </c>
    </row>
    <row r="23" spans="2:3">
      <c r="B23" s="2" t="str">
        <f>IF('IGP1 Structure'!Q24="YES","&gt;","XX")</f>
        <v>XX</v>
      </c>
      <c r="C23" t="str">
        <f>IF('IGP1 Structure'!Q24="YES",'IGP1 Structure'!S24&amp;", which are a "&amp;VLOOKUP('IGP1 Structure'!$R24,'IGP1 Structure'!$N$21:$P$26,3,FALSE)&amp;". "&amp;'IGP1 Structure'!L23,"")</f>
        <v/>
      </c>
    </row>
    <row r="24" spans="2:3">
      <c r="B24" s="2" t="str">
        <f>IF('IGP1 Structure'!Q25="YES","&gt;","XX")</f>
        <v>XX</v>
      </c>
      <c r="C24" t="str">
        <f>IF('IGP1 Structure'!Q25="YES",'IGP1 Structure'!S25&amp;", which are a "&amp;VLOOKUP('IGP1 Structure'!$R25,'IGP1 Structure'!$N$21:$P$26,3,FALSE)&amp;". "&amp;'IGP1 Structure'!L24,"")</f>
        <v/>
      </c>
    </row>
    <row r="25" spans="2:3">
      <c r="B25" s="2" t="str">
        <f>IF('IGP1 Structure'!L21&amp;'IGP1 Structure'!L22&amp;'IGP1 Structure'!L23&amp;'IGP1 Structure'!L24&amp;'IGP1 Structure'!L25="","XX","&gt;")</f>
        <v>&gt;</v>
      </c>
      <c r="C25" t="str">
        <f>IF(B25="&gt;",'IGP1 Structure'!L21&amp;""&amp;'IGP1 Structure'!L22&amp;""&amp;'IGP1 Structure'!L23&amp;""&amp;'IGP1 Structure'!L24&amp;""&amp;'IGP1 Structure'!L25,"")</f>
        <v>For statistical, judicial, and administrative purposes, Belize is divided into six districts. There are no integrated district-level governance institutions.There are three categories of local governments in Belize:  1. Urban councils, which include: a) Belize City Council and Belmopan City Council. 2. Town councils (7). 3. Village and Community Councils (192).The alcalde system is parallel to the municipal system, which is used mainly in Mayan communities.</v>
      </c>
    </row>
    <row r="27" spans="2:3">
      <c r="C27" s="1" t="s">
        <v>774</v>
      </c>
    </row>
    <row r="28" spans="2:3">
      <c r="C28" t="s">
        <v>781</v>
      </c>
    </row>
    <row r="29" spans="2:3">
      <c r="B29" s="2" t="str">
        <f>B21</f>
        <v>&gt;</v>
      </c>
      <c r="C29" t="str">
        <f>IF(B29="&gt;","Based on the LoGICA typology, "&amp;'IGP1 Structure'!$E$22&amp;" are classified as "&amp;'IGP2 Governance'!$E$73,"")</f>
        <v>Based on the LoGICA typology, Local governments (City, town, village/community councils) are classified as hybrid local governance institutions, with features of both devolution and deconcentration.</v>
      </c>
    </row>
    <row r="30" spans="2:3">
      <c r="B30" s="2" t="str">
        <f>B22</f>
        <v>&gt;</v>
      </c>
      <c r="C30" t="str">
        <f>IF(B30="&gt;","Based on the LoGICA typology, "&amp;'IGP1 Structure'!$E$23&amp;" are classified as "&amp;'IGP2 Governance'!$F$73,"")</f>
        <v>Based on the LoGICA typology, Alcaldes are classified as non-devolved subnational govenance institutions.</v>
      </c>
    </row>
    <row r="31" spans="2:3">
      <c r="B31" s="2" t="str">
        <f>B23</f>
        <v>XX</v>
      </c>
      <c r="C31" t="str">
        <f>IF(B31="&gt;","Based on the LoGICA typology, "&amp;'IGP1 Structure'!$E$24&amp;" are classified as "&amp;'IGP2 Governance'!$G$73,"")</f>
        <v/>
      </c>
    </row>
    <row r="32" spans="2:3">
      <c r="B32" s="2" t="str">
        <f>B24</f>
        <v>XX</v>
      </c>
      <c r="C32" t="str">
        <f>IF(B32="&gt;","Based on the LoGICA typology, "&amp;'IGP1 Structure'!$E$25&amp;" are classified as "&amp;'IGP2 Governance'!$H$73,"")</f>
        <v/>
      </c>
    </row>
    <row r="34" spans="2:8">
      <c r="B34" s="2" t="str">
        <f>IF('IGP1 Structure'!$Q$22="YES","&gt;","XX")</f>
        <v>&gt;</v>
      </c>
      <c r="C34" s="1" t="str">
        <f>"Nature of Subnational Governance Institutions: "&amp;'IGP2 Governance'!E5</f>
        <v>Nature of Subnational Governance Institutions: Local governments (City, town, village/community councils)</v>
      </c>
    </row>
    <row r="35" spans="2:8">
      <c r="B35" s="2" t="str">
        <f>IF('IGP1 Structure'!$Q$22="YES","&gt;","XX")</f>
        <v>&gt;</v>
      </c>
      <c r="C35" t="str">
        <f>IF($B35="&gt;",'IGP2 Governance'!$J$66&amp;'IGP2 Governance'!$J$71,"")</f>
        <v>Local governments (City, town, village/community councils) meet all the institutional/functional conditions of devolved subnational governments, albeit with limited powers/functions.Local governments meet the precondition of de facto corporate bodies.All local government authorities are general-purpose governance entities. They are in charge of secondary road maintenance and cemetery services. Large municipalities are also charged with waste disposal, and markets and parks management.</v>
      </c>
    </row>
    <row r="36" spans="2:8">
      <c r="B36" s="2" t="str">
        <f>IF('IGP1 Structure'!$Q$22="YES","&gt;","XX")</f>
        <v>&gt;</v>
      </c>
      <c r="C36" t="str">
        <f>IF($B36="&gt;",'IGP2 Governance'!$J$67&amp;'IGP2 Governance'!$J$72,"")</f>
        <v>Local governments (City, town, village/community councils) do not meet the political conditions of devolved subnational governments (although preconditions are met).There are elections every three yearsLocal governments lack authoritative decision-making power over their budgets. Furthermore, all by-laws made by local council shall be laid before the House of Representatives through the Minister and shall be subject to (positive or negative) resolution by that House.</v>
      </c>
    </row>
    <row r="37" spans="2:8">
      <c r="B37" s="2" t="str">
        <f>IF('IGP1 Structure'!$Q$22="YES","&gt;","XX")</f>
        <v>&gt;</v>
      </c>
      <c r="C37" t="str">
        <f>IF($B37="&gt;",'IGP2 Governance'!$J$68&amp;'IGP2 Governance'!$J$73,"")</f>
        <v>Local governments (City, town, village/community councils) meet all the administrative conditions of devolved subnational governments with extensive powers/functions.The extent of devolved reponsibilities varies depending on the type of municipality (urban, rural). But within the functions that are devolved to each type of municipality, they have a large degree of administrative autonomy.</v>
      </c>
    </row>
    <row r="38" spans="2:8">
      <c r="B38" s="2" t="str">
        <f>IF('IGP1 Structure'!$Q$22="YES","&gt;","XX")</f>
        <v>&gt;</v>
      </c>
      <c r="C38" t="str">
        <f>IF($B38="&gt;",'IGP2 Governance'!$J$69&amp;'IGP2 Governance'!$J$74,"")</f>
        <v>Local governments (City, town, village/community councils) do not meet the fiscal/budgetary conditions of devolved subnational governments (although preconditions are met).Local governments can levy licenses, fees, and property taxes, though rates and valuations are determined at the central levelWhile there is some variation between different local government types, local governments prepare their own budgets, but are then generally required to submit it the Minister for approval. For instance, in the case of municipalities (Town Councils), the Minister "shall present the said estimates to the National Assembly with such amendments, if any, as he may consider necessary having regard to the financial position of the Council" (i.e., for central government approval). Furthermore, "No expenditure shall be incurred by a Council unless it has been previously approved by the National Assembly." (Town Councils Act, Article 23).</v>
      </c>
    </row>
    <row r="39" spans="2:8">
      <c r="B39" s="2" t="str">
        <f>IF('IGP1 Structure'!$Q$22="YES","&gt;","XX")</f>
        <v>&gt;</v>
      </c>
      <c r="C39" t="str">
        <f>IF(B39="&gt;",$C$29,"")</f>
        <v>Based on the LoGICA typology, Local governments (City, town, village/community councils) are classified as hybrid local governance institutions, with features of both devolution and deconcentration.</v>
      </c>
    </row>
    <row r="41" spans="2:8">
      <c r="B41" s="2" t="str">
        <f>IF('IGP1 Structure'!$Q$23="YES","&gt;","XX")</f>
        <v>&gt;</v>
      </c>
      <c r="C41" s="1" t="str">
        <f>"Nature of Subnational Governance Institutions: "&amp;'IGP2 Governance'!F5</f>
        <v>Nature of Subnational Governance Institutions: Alcaldes</v>
      </c>
    </row>
    <row r="42" spans="2:8">
      <c r="B42" s="2" t="str">
        <f>IF('IGP1 Structure'!$Q$23="YES","&gt;","XX")</f>
        <v>&gt;</v>
      </c>
      <c r="C42" t="str">
        <f>IF($B42="&gt;",'IGP2 Governance'!$K$66&amp;'IGP2 Governance'!$K$71,"")</f>
        <v>Alcaldes do not meet the institutional/functional preconditions of devolved subnational governments.Legally, alcaldes are local elected officials who can have functions in the areas of education, public security, and public registry of births and death, but in practice they don't exercise those functions. Alcaldes also serve an interesting function as a link between communities and the central government, as they are charged with presenting the demands of local communities in the areas of education and health</v>
      </c>
    </row>
    <row r="43" spans="2:8">
      <c r="B43" s="2" t="str">
        <f>IF('IGP1 Structure'!$Q$23="YES","&gt;","XX")</f>
        <v>&gt;</v>
      </c>
      <c r="C43" t="str">
        <f>IF($B43="&gt;",'IGP2 Governance'!$K$67&amp;'IGP2 Governance'!$K$72,"")</f>
        <v>Alcaldes do not meet the political conditions of devolved subnational governments (although preconditions are met).</v>
      </c>
    </row>
    <row r="44" spans="2:8">
      <c r="B44" s="2" t="str">
        <f>IF('IGP1 Structure'!$Q$23="YES","&gt;","XX")</f>
        <v>&gt;</v>
      </c>
      <c r="C44" t="str">
        <f>IF($B44="&gt;",'IGP2 Governance'!$K$68&amp;'IGP2 Governance'!$K$73,"")</f>
        <v>Alcaldes do not meet the administrative preconditions of devolved subnational governments.</v>
      </c>
    </row>
    <row r="45" spans="2:8">
      <c r="B45" s="2" t="str">
        <f>IF('IGP1 Structure'!$Q$23="YES","&gt;","XX")</f>
        <v>&gt;</v>
      </c>
      <c r="C45" t="str">
        <f>IF($B45="&gt;",'IGP2 Governance'!$K$69&amp;'IGP2 Governance'!$K$74,"")</f>
        <v>Alcaldes do not meet the fiscal/budgetary preconditions of devolved subnational governments.</v>
      </c>
    </row>
    <row r="46" spans="2:8">
      <c r="B46" s="2" t="str">
        <f>IF('IGP1 Structure'!$Q$23="YES","&gt;","XX")</f>
        <v>&gt;</v>
      </c>
      <c r="C46" t="str">
        <f>IF(B46="&gt;",$C$30,"")</f>
        <v>Based on the LoGICA typology, Alcaldes are classified as non-devolved subnational govenance institutions.</v>
      </c>
    </row>
    <row r="47" spans="2:8">
      <c r="D47" s="96"/>
      <c r="E47" s="96"/>
      <c r="F47" s="96"/>
      <c r="G47" s="96"/>
      <c r="H47" s="96"/>
    </row>
    <row r="48" spans="2:8">
      <c r="B48" s="2" t="str">
        <f>IF('IGP1 Structure'!$Q$24="YES","&gt;","XX")</f>
        <v>XX</v>
      </c>
      <c r="C48" s="1" t="str">
        <f>"Nature of Subnational Governance Institutions: "&amp;'IGP2 Governance'!G5</f>
        <v>Nature of Subnational Governance Institutions: -</v>
      </c>
      <c r="D48" s="96"/>
      <c r="E48" s="96"/>
      <c r="F48" s="96"/>
      <c r="G48" s="96"/>
      <c r="H48" s="96"/>
    </row>
    <row r="49" spans="2:8">
      <c r="B49" s="2" t="str">
        <f>IF('IGP1 Structure'!$Q$24="YES","&gt;","XX")</f>
        <v>XX</v>
      </c>
      <c r="C49" t="str">
        <f>IF($B49="&gt;",'IGP2 Governance'!$L$66&amp;'IGP2 Governance'!$L$71,"")</f>
        <v/>
      </c>
      <c r="D49" s="96"/>
      <c r="E49" s="96"/>
      <c r="F49" s="96"/>
      <c r="G49" s="96"/>
      <c r="H49" s="96"/>
    </row>
    <row r="50" spans="2:8">
      <c r="B50" s="2" t="str">
        <f>IF('IGP1 Structure'!$Q$24="YES","&gt;","XX")</f>
        <v>XX</v>
      </c>
      <c r="C50" t="str">
        <f>IF($B50="&gt;",'IGP2 Governance'!$L$67&amp;'IGP2 Governance'!$L$72,"")</f>
        <v/>
      </c>
      <c r="D50" s="96"/>
      <c r="E50" s="96"/>
      <c r="F50" s="96"/>
      <c r="G50" s="96"/>
      <c r="H50" s="96"/>
    </row>
    <row r="51" spans="2:8">
      <c r="B51" s="2" t="str">
        <f>IF('IGP1 Structure'!$Q$24="YES","&gt;","XX")</f>
        <v>XX</v>
      </c>
      <c r="C51" t="str">
        <f>IF($B51="&gt;",'IGP2 Governance'!$L$68&amp;'IGP2 Governance'!$L$73,"")</f>
        <v/>
      </c>
      <c r="D51" s="96"/>
      <c r="E51" s="96"/>
      <c r="F51" s="96"/>
      <c r="G51" s="96"/>
      <c r="H51" s="96"/>
    </row>
    <row r="52" spans="2:8">
      <c r="B52" s="2" t="str">
        <f>IF('IGP1 Structure'!$Q$24="YES","&gt;","XX")</f>
        <v>XX</v>
      </c>
      <c r="C52" t="str">
        <f>IF($B52="&gt;",'IGP2 Governance'!$L$69&amp;'IGP2 Governance'!$L$74,"")</f>
        <v/>
      </c>
      <c r="D52" s="96"/>
      <c r="E52" s="96"/>
      <c r="F52" s="96"/>
      <c r="G52" s="96"/>
      <c r="H52" s="96"/>
    </row>
    <row r="53" spans="2:8">
      <c r="B53" s="2" t="str">
        <f>IF('IGP1 Structure'!$Q$24="YES","&gt;","XX")</f>
        <v>XX</v>
      </c>
      <c r="C53" t="str">
        <f>IF(B53="&gt;",$C$31,"")</f>
        <v/>
      </c>
    </row>
    <row r="55" spans="2:8">
      <c r="B55" s="2" t="str">
        <f>IF('IGP1 Structure'!$Q$25="YES","&gt;","XX")</f>
        <v>XX</v>
      </c>
      <c r="C55" s="1" t="str">
        <f>"Nature of Subnational Governance Institutions: "&amp;'IGP2 Governance'!H5</f>
        <v>Nature of Subnational Governance Institutions: -</v>
      </c>
    </row>
    <row r="56" spans="2:8">
      <c r="B56" s="2" t="str">
        <f>IF('IGP1 Structure'!$Q$25="YES","&gt;","XX")</f>
        <v>XX</v>
      </c>
      <c r="C56" t="str">
        <f>IF($B56="&gt;",'IGP2 Governance'!$M$66&amp;'IGP2 Governance'!$M$71,"")</f>
        <v/>
      </c>
    </row>
    <row r="57" spans="2:8">
      <c r="B57" s="2" t="str">
        <f>IF('IGP1 Structure'!$Q$25="YES","&gt;","XX")</f>
        <v>XX</v>
      </c>
      <c r="C57" t="str">
        <f>IF($B57="&gt;",'IGP2 Governance'!$M$67&amp;'IGP2 Governance'!$M$72,"")</f>
        <v/>
      </c>
    </row>
    <row r="58" spans="2:8">
      <c r="B58" s="2" t="str">
        <f>IF('IGP1 Structure'!$Q$25="YES","&gt;","XX")</f>
        <v>XX</v>
      </c>
      <c r="C58" t="str">
        <f>IF($B58="&gt;",'IGP2 Governance'!$M$68&amp;'IGP2 Governance'!$M$73,"")</f>
        <v/>
      </c>
    </row>
    <row r="59" spans="2:8">
      <c r="B59" s="2" t="str">
        <f>IF('IGP1 Structure'!$Q$25="YES","&gt;","XX")</f>
        <v>XX</v>
      </c>
      <c r="C59" t="str">
        <f>IF($B59="&gt;",'IGP2 Governance'!$M$69&amp;'IGP2 Governance'!$M$74,"")</f>
        <v/>
      </c>
    </row>
    <row r="60" spans="2:8">
      <c r="B60" s="2" t="str">
        <f>IF('IGP1 Structure'!$Q$25="YES","&gt;","XX")</f>
        <v>XX</v>
      </c>
      <c r="C60" t="str">
        <f>IF(B60="&gt;",$C$32,"")</f>
        <v/>
      </c>
    </row>
    <row r="62" spans="2:8">
      <c r="C62" s="1" t="s">
        <v>752</v>
      </c>
    </row>
    <row r="63" spans="2:8">
      <c r="C63" t="str">
        <f>C4</f>
        <v>The IGP did not assess the de facto functional assignments for Belize.</v>
      </c>
    </row>
    <row r="64" spans="2:8">
      <c r="B64" s="2" t="str">
        <f>IF(COUNTIF('IGP3 Functions'!$F$9:$G$26,"…")&lt;10,"&gt;","XX")</f>
        <v>XX</v>
      </c>
      <c r="C64" t="str">
        <f>IF(B64="XX","",IF(COUNTIF('IGP3 Functions'!$F$9:$G$26,"…")=0,"A complete IGP functional assessment was performed based on 12 localized functions, resulting in the assignment of 20 points to different governance levels or institutions.","An incomplete IGP functional assessment was performed. A complete assessment would be based on 12 localized functions, resulting in the assignment of 20 points to different governance levels or institutions."))</f>
        <v/>
      </c>
    </row>
    <row r="65" spans="1:3">
      <c r="B65" s="2" t="str">
        <f>IF(COUNTIF('IGP3 Functions'!$F$9:$G$26,"…")&lt;10,IF(COUNTIF('IGP3 Functions'!$F$9:$G$26,"…")&gt;0,"&gt;","XX"),"XX")</f>
        <v>XX</v>
      </c>
      <c r="C65" t="str">
        <f>IF(B65="XX","",IF(COUNTIF('IGP3 Functions'!$F$9:$G$26,"…")&gt;0,"The current IGP functional assessment assigned "&amp;(20-COUNTIF('IGP3 Functions'!$F$9:$G$26,"…"))&amp;" points to different governance levels or institutions (out a maximum of 20 points for a complete functional assessment)."))</f>
        <v/>
      </c>
    </row>
    <row r="66" spans="1:3">
      <c r="B66" s="2" t="str">
        <f>B64</f>
        <v>XX</v>
      </c>
      <c r="C66" t="str">
        <f>IF(B66="&gt;","The functional scores were assigned as follows: "&amp;'IGP Extract'!E30&amp;" ("&amp;'IGP Extract'!R30&amp;" points); "&amp;'IGP Extract'!E31&amp;" ("&amp;'IGP Extract'!R31&amp;" points); "&amp;'IGP Extract'!E32&amp;" ("&amp;'IGP Extract'!R32&amp;" points); "&amp;'IGP Extract'!E33&amp;" ("&amp;'IGP Extract'!R33&amp;" points); "&amp;'IGP Extract'!E34&amp;" ("&amp;'IGP Extract'!R34&amp;" points), out of a total of "&amp;'IGP Extract'!R40&amp;" assigned points.","")</f>
        <v/>
      </c>
    </row>
    <row r="67" spans="1:3">
      <c r="B67" s="2" t="str">
        <f>B64</f>
        <v>XX</v>
      </c>
      <c r="C67" t="str">
        <f>IF(B67="XX","",'IGP3 Functions'!K9&amp;'IGP3 Functions'!K10&amp;'IGP3 Functions'!K12&amp;'IGP3 Functions'!K13&amp;'IGP3 Functions'!K15&amp;'IGP3 Functions'!K17&amp;'IGP3 Functions'!K18&amp;'IGP3 Functions'!K19&amp;'IGP3 Functions'!K20&amp;'IGP3 Functions'!K22&amp;'IGP3 Functions'!K24&amp;'IGP3 Functions'!K26)</f>
        <v/>
      </c>
    </row>
    <row r="69" spans="1:3">
      <c r="B69" s="2" t="str">
        <f>B67</f>
        <v>XX</v>
      </c>
      <c r="C69" t="s">
        <v>789</v>
      </c>
    </row>
    <row r="71" spans="1:3">
      <c r="C71" s="1" t="s">
        <v>792</v>
      </c>
    </row>
    <row r="72" spans="1:3">
      <c r="B72" s="2" t="str">
        <f>IF('IGP Info'!D25="","XX","&gt;")</f>
        <v>&gt;</v>
      </c>
      <c r="C72" t="str">
        <f>IF(B72="&gt;",'IGP Info'!D25,"")</f>
        <v>Panorama de las relaciones fiscales entre niveles de gobierno</v>
      </c>
    </row>
    <row r="73" spans="1:3">
      <c r="B73" s="2" t="str">
        <f>IF('IGP Info'!D26="","XX","&gt;")</f>
        <v>&gt;</v>
      </c>
      <c r="C73" t="str">
        <f>IF(B73="&gt;",'IGP Info'!D26,"")</f>
        <v>https://www.clgf.org.uk/regions/clgf-americas/belize/</v>
      </c>
    </row>
    <row r="74" spans="1:3">
      <c r="B74" s="2" t="str">
        <f>IF('IGP Info'!D27="","XX","&gt;")</f>
        <v>&gt;</v>
      </c>
      <c r="C74" t="str">
        <f>IF(B74="&gt;",'IGP Info'!D27,"")</f>
        <v>https://localgov.unwomen.org/country/BLZ</v>
      </c>
    </row>
    <row r="75" spans="1:3">
      <c r="B75" s="2" t="str">
        <f>IF('IGP Info'!D28="","XX","&gt;")</f>
        <v>XX</v>
      </c>
      <c r="C75" t="str">
        <f>IF(B75="&gt;",'IGP Info'!D28,"")</f>
        <v/>
      </c>
    </row>
    <row r="76" spans="1:3">
      <c r="B76" s="2" t="str">
        <f>IF('IGP Info'!D29="","XX","&gt;")</f>
        <v>XX</v>
      </c>
      <c r="C76" t="str">
        <f>IF(B76="&gt;",'IGP Info'!D29,"")</f>
        <v/>
      </c>
    </row>
    <row r="77" spans="1:3">
      <c r="B77" s="2" t="str">
        <f>IF('IGP Info'!D30="","XX","&gt;")</f>
        <v>XX</v>
      </c>
      <c r="C77" t="str">
        <f>IF(B77="&gt;",'IGP Info'!D30,"")</f>
        <v/>
      </c>
    </row>
    <row r="78" spans="1:3" s="3" customFormat="1">
      <c r="A78" s="23"/>
      <c r="B78" s="23"/>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2134D-251F-4D2D-86F7-26FD3C43DC20}">
  <dimension ref="A1:U183"/>
  <sheetViews>
    <sheetView zoomScale="75" zoomScaleNormal="75" workbookViewId="0">
      <selection activeCell="F11" sqref="F11"/>
    </sheetView>
  </sheetViews>
  <sheetFormatPr defaultColWidth="8.83984375" defaultRowHeight="11.7"/>
  <cols>
    <col min="1" max="2" width="1.3125" style="58" customWidth="1"/>
    <col min="3" max="3" width="5.3125" style="72" customWidth="1"/>
    <col min="4" max="4" width="15.734375" style="58" customWidth="1"/>
    <col min="5" max="5" width="29.20703125" style="67" customWidth="1"/>
    <col min="6" max="6" width="10.3125" style="81" customWidth="1"/>
    <col min="7" max="7" width="10.3125" style="74" customWidth="1"/>
    <col min="8" max="8" width="10.3125" style="58" customWidth="1"/>
    <col min="9" max="12" width="10.3125" style="72" customWidth="1"/>
    <col min="13" max="13" width="10.3125" style="58" customWidth="1"/>
    <col min="14" max="17" width="10.3125" style="67" customWidth="1"/>
    <col min="18" max="19" width="8.83984375" style="58"/>
    <col min="20" max="21" width="8.83984375" style="58" hidden="1" customWidth="1"/>
    <col min="22" max="16384" width="8.83984375" style="58"/>
  </cols>
  <sheetData>
    <row r="1" spans="1:20">
      <c r="A1" s="57"/>
      <c r="B1" s="57"/>
      <c r="C1" s="70"/>
      <c r="D1" s="57"/>
      <c r="E1" s="64"/>
      <c r="F1" s="75"/>
      <c r="G1" s="76"/>
      <c r="H1" s="57"/>
      <c r="I1" s="70"/>
      <c r="J1" s="70"/>
      <c r="K1" s="70"/>
      <c r="L1" s="70"/>
      <c r="M1" s="57"/>
      <c r="N1" s="64"/>
      <c r="O1" s="64"/>
      <c r="P1" s="64"/>
      <c r="Q1" s="64"/>
    </row>
    <row r="2" spans="1:20">
      <c r="A2" s="57"/>
      <c r="B2" s="57"/>
      <c r="C2" s="264" t="str">
        <f>"Table. Structure and nature of subnational governance institutions: "&amp;'IGP1 Structure'!E7</f>
        <v>Table. Structure and nature of subnational governance institutions: Belize (BLZ)</v>
      </c>
      <c r="D2" s="264"/>
      <c r="E2" s="264"/>
      <c r="F2" s="264"/>
      <c r="G2" s="264"/>
      <c r="H2" s="264"/>
      <c r="I2" s="264"/>
      <c r="J2" s="264"/>
      <c r="K2" s="264"/>
      <c r="L2" s="264"/>
      <c r="M2" s="264"/>
      <c r="N2" s="264"/>
      <c r="O2" s="264"/>
      <c r="P2" s="264"/>
      <c r="Q2" s="264"/>
    </row>
    <row r="3" spans="1:20" ht="5.55" customHeight="1">
      <c r="A3" s="57"/>
      <c r="B3" s="57"/>
      <c r="C3" s="71"/>
      <c r="D3" s="59"/>
      <c r="E3" s="65"/>
      <c r="F3" s="77"/>
      <c r="G3" s="78"/>
      <c r="H3" s="59"/>
      <c r="I3" s="71"/>
      <c r="J3" s="71"/>
      <c r="K3" s="71"/>
      <c r="L3" s="71"/>
      <c r="M3" s="59"/>
      <c r="N3" s="65"/>
      <c r="O3" s="65"/>
      <c r="P3" s="65"/>
      <c r="Q3" s="65"/>
    </row>
    <row r="4" spans="1:20">
      <c r="A4" s="57"/>
      <c r="B4" s="57"/>
      <c r="C4" s="70"/>
      <c r="D4" s="60"/>
      <c r="E4" s="262" t="s">
        <v>780</v>
      </c>
      <c r="F4" s="262"/>
      <c r="G4" s="262"/>
      <c r="H4" s="57"/>
      <c r="I4" s="262" t="s">
        <v>132</v>
      </c>
      <c r="J4" s="262"/>
      <c r="K4" s="262"/>
      <c r="L4" s="262"/>
      <c r="M4" s="57"/>
      <c r="N4" s="64"/>
      <c r="O4" s="57"/>
      <c r="P4" s="57"/>
      <c r="Q4" s="57"/>
    </row>
    <row r="5" spans="1:20">
      <c r="A5" s="57"/>
      <c r="B5" s="57"/>
      <c r="C5" s="69" t="s">
        <v>137</v>
      </c>
      <c r="D5" s="61" t="s">
        <v>138</v>
      </c>
      <c r="E5" s="66" t="s">
        <v>190</v>
      </c>
      <c r="F5" s="79" t="s">
        <v>188</v>
      </c>
      <c r="G5" s="79" t="s">
        <v>189</v>
      </c>
      <c r="H5" s="61"/>
      <c r="I5" s="69" t="s">
        <v>128</v>
      </c>
      <c r="J5" s="69" t="s">
        <v>129</v>
      </c>
      <c r="K5" s="69" t="s">
        <v>130</v>
      </c>
      <c r="L5" s="69" t="s">
        <v>131</v>
      </c>
      <c r="M5" s="61"/>
      <c r="N5" s="66" t="s">
        <v>192</v>
      </c>
      <c r="O5" s="61"/>
      <c r="P5" s="61"/>
      <c r="Q5" s="61"/>
    </row>
    <row r="6" spans="1:20">
      <c r="A6" s="57"/>
      <c r="B6" s="57"/>
      <c r="C6" s="70"/>
      <c r="D6" s="57"/>
      <c r="E6" s="64"/>
      <c r="F6" s="125"/>
      <c r="G6" s="125"/>
      <c r="H6" s="57"/>
      <c r="I6" s="70"/>
      <c r="J6" s="70"/>
      <c r="K6" s="70"/>
      <c r="L6" s="70"/>
      <c r="M6" s="57"/>
      <c r="N6" s="64"/>
      <c r="O6" s="64"/>
      <c r="P6" s="64"/>
      <c r="Q6" s="64"/>
      <c r="T6" s="127"/>
    </row>
    <row r="7" spans="1:20">
      <c r="D7" s="62" t="s">
        <v>700</v>
      </c>
      <c r="F7" s="126"/>
      <c r="G7" s="126"/>
      <c r="T7" s="128"/>
    </row>
    <row r="8" spans="1:20">
      <c r="C8" s="72" t="str">
        <f>_xlfn.IFNA(VLOOKUP('IGP1 Structure'!$E$7,'IGP1 Structure'!$D$30:$F$203,3,FALSE),"-")</f>
        <v>BLZ</v>
      </c>
      <c r="D8" s="67" t="str">
        <f>_xlfn.IFNA(VLOOKUP('IGP1 Structure'!$E$7,'IGP1 Structure'!$D$30:$F$203,2,FALSE),"-")</f>
        <v>Belize</v>
      </c>
      <c r="E8" s="67" t="str">
        <f>_xlfn.IFNA(VLOOKUP($T8,'IGP1 Structure'!$R$22:$U$25,2,FALSE),"")</f>
        <v/>
      </c>
      <c r="F8" s="126" t="str">
        <f>_xlfn.IFNA(VLOOKUP($T8,'IGP1 Structure'!$R$22:$U$25,3,FALSE),"")</f>
        <v/>
      </c>
      <c r="G8" s="126" t="str">
        <f>_xlfn.IFNA(VLOOKUP($T8,'IGP1 Structure'!$R$22:$U$25,4,FALSE),"")</f>
        <v/>
      </c>
      <c r="I8" s="72" t="str">
        <f>IFERROR(HLOOKUP($E8,'IGP2 Governance'!$E$53:$H$70,14,FALSE),"")</f>
        <v/>
      </c>
      <c r="J8" s="72" t="str">
        <f>IFERROR(HLOOKUP($E8,'IGP2 Governance'!$E$53:$H$70,15,FALSE),"")</f>
        <v/>
      </c>
      <c r="K8" s="72" t="str">
        <f>IFERROR(HLOOKUP($E8,'IGP2 Governance'!$E$53:$H$70,16,FALSE),"")</f>
        <v/>
      </c>
      <c r="L8" s="72" t="str">
        <f>IFERROR(HLOOKUP($E8,'IGP2 Governance'!$E$53:$H$70,17,FALSE),"")</f>
        <v/>
      </c>
      <c r="N8" s="67" t="str">
        <f>IFERROR(HLOOKUP($E8,'IGP2 Governance'!$E$53:$H$71,19,FALSE),"")</f>
        <v/>
      </c>
      <c r="T8" s="129" t="s">
        <v>712</v>
      </c>
    </row>
    <row r="9" spans="1:20">
      <c r="F9" s="126"/>
      <c r="G9" s="126"/>
      <c r="T9" s="130"/>
    </row>
    <row r="10" spans="1:20">
      <c r="D10" s="62" t="s">
        <v>701</v>
      </c>
      <c r="F10" s="126"/>
      <c r="G10" s="126"/>
      <c r="T10" s="130"/>
    </row>
    <row r="11" spans="1:20">
      <c r="C11" s="72" t="str">
        <f>C8</f>
        <v>BLZ</v>
      </c>
      <c r="D11" s="58" t="str">
        <f>D8</f>
        <v>Belize</v>
      </c>
      <c r="E11" s="67" t="str">
        <f>_xlfn.IFNA(VLOOKUP($T11,'IGP1 Structure'!$R$22:$U$25,2,FALSE),"")</f>
        <v>Local governments (City, town, village/community councils)</v>
      </c>
      <c r="F11" s="126">
        <f>_xlfn.IFNA(VLOOKUP($T11,'IGP1 Structure'!$R$22:$U$25,3,FALSE),"")</f>
        <v>201</v>
      </c>
      <c r="G11" s="126">
        <f>_xlfn.IFNA(VLOOKUP($T11,'IGP1 Structure'!$R$22:$U$25,4,FALSE),"")</f>
        <v>1977.5273631840796</v>
      </c>
      <c r="I11" s="72">
        <f>IFERROR(HLOOKUP($E11,'IGP2 Governance'!$E$53:$H$70,14,FALSE),"")</f>
        <v>2</v>
      </c>
      <c r="J11" s="72">
        <f>IFERROR(HLOOKUP($E11,'IGP2 Governance'!$E$53:$H$70,15,FALSE),"")</f>
        <v>1</v>
      </c>
      <c r="K11" s="72">
        <f>IFERROR(HLOOKUP($E11,'IGP2 Governance'!$E$53:$H$70,16,FALSE),"")</f>
        <v>3</v>
      </c>
      <c r="L11" s="72">
        <f>IFERROR(HLOOKUP($E11,'IGP2 Governance'!$E$53:$H$70,17,FALSE),"")</f>
        <v>1</v>
      </c>
      <c r="N11" s="67" t="str">
        <f>IFERROR(HLOOKUP($E11,'IGP2 Governance'!$E$53:$H$71,19,FALSE),"")</f>
        <v>Hybrid institution</v>
      </c>
      <c r="T11" s="129" t="s">
        <v>713</v>
      </c>
    </row>
    <row r="12" spans="1:20">
      <c r="F12" s="126"/>
      <c r="G12" s="126"/>
      <c r="T12" s="130"/>
    </row>
    <row r="13" spans="1:20">
      <c r="D13" s="62" t="s">
        <v>702</v>
      </c>
      <c r="F13" s="126"/>
      <c r="G13" s="126"/>
      <c r="T13" s="130"/>
    </row>
    <row r="14" spans="1:20">
      <c r="C14" s="72" t="str">
        <f>C11</f>
        <v>BLZ</v>
      </c>
      <c r="D14" s="58" t="str">
        <f>D11</f>
        <v>Belize</v>
      </c>
      <c r="E14" s="67" t="str">
        <f>_xlfn.IFNA(VLOOKUP($T14,'IGP1 Structure'!$R$22:$U$25,2,FALSE),"")</f>
        <v/>
      </c>
      <c r="F14" s="126" t="str">
        <f>_xlfn.IFNA(VLOOKUP($T14,'IGP1 Structure'!$R$22:$U$25,3,FALSE),"")</f>
        <v/>
      </c>
      <c r="G14" s="126" t="str">
        <f>_xlfn.IFNA(VLOOKUP($T14,'IGP1 Structure'!$R$22:$U$25,4,FALSE),"")</f>
        <v/>
      </c>
      <c r="I14" s="72" t="str">
        <f>IFERROR(HLOOKUP($E14,'IGP2 Governance'!$E$53:$H$70,14,FALSE),"")</f>
        <v/>
      </c>
      <c r="J14" s="72" t="str">
        <f>IFERROR(HLOOKUP($E14,'IGP2 Governance'!$E$53:$H$70,15,FALSE),"")</f>
        <v/>
      </c>
      <c r="K14" s="72" t="str">
        <f>IFERROR(HLOOKUP($E14,'IGP2 Governance'!$E$53:$H$70,16,FALSE),"")</f>
        <v/>
      </c>
      <c r="L14" s="72" t="str">
        <f>IFERROR(HLOOKUP($E14,'IGP2 Governance'!$E$53:$H$70,17,FALSE),"")</f>
        <v/>
      </c>
      <c r="N14" s="67" t="str">
        <f>IFERROR(HLOOKUP($E14,'IGP2 Governance'!$E$53:$H$71,19,FALSE),"")</f>
        <v/>
      </c>
      <c r="T14" s="129" t="s">
        <v>714</v>
      </c>
    </row>
    <row r="15" spans="1:20">
      <c r="F15" s="126"/>
      <c r="G15" s="126"/>
      <c r="N15" s="58"/>
      <c r="O15" s="58"/>
      <c r="P15" s="58"/>
      <c r="Q15" s="58"/>
      <c r="T15" s="130"/>
    </row>
    <row r="16" spans="1:20">
      <c r="D16" s="62" t="s">
        <v>703</v>
      </c>
      <c r="F16" s="126"/>
      <c r="G16" s="126"/>
      <c r="N16" s="58"/>
      <c r="O16" s="58"/>
      <c r="P16" s="58"/>
      <c r="Q16" s="58"/>
      <c r="T16" s="130"/>
    </row>
    <row r="17" spans="3:21">
      <c r="C17" s="72" t="str">
        <f>C14</f>
        <v>BLZ</v>
      </c>
      <c r="D17" s="58" t="str">
        <f>D14</f>
        <v>Belize</v>
      </c>
      <c r="E17" s="67" t="str">
        <f>_xlfn.IFNA(VLOOKUP($T17,'IGP1 Structure'!$R$22:$U$25,2,FALSE),"")</f>
        <v/>
      </c>
      <c r="F17" s="126" t="str">
        <f>_xlfn.IFNA(VLOOKUP($T17,'IGP1 Structure'!$R$22:$U$25,3,FALSE),"")</f>
        <v/>
      </c>
      <c r="G17" s="126" t="str">
        <f>_xlfn.IFNA(VLOOKUP($T17,'IGP1 Structure'!$R$22:$U$25,4,FALSE),"")</f>
        <v/>
      </c>
      <c r="I17" s="72" t="str">
        <f>IFERROR(HLOOKUP($E17,'IGP2 Governance'!$E$53:$H$70,14,FALSE),"")</f>
        <v/>
      </c>
      <c r="J17" s="72" t="str">
        <f>IFERROR(HLOOKUP($E17,'IGP2 Governance'!$E$53:$H$70,15,FALSE),"")</f>
        <v/>
      </c>
      <c r="K17" s="72" t="str">
        <f>IFERROR(HLOOKUP($E17,'IGP2 Governance'!$E$53:$H$70,16,FALSE),"")</f>
        <v/>
      </c>
      <c r="L17" s="72" t="str">
        <f>IFERROR(HLOOKUP($E17,'IGP2 Governance'!$E$53:$H$70,17,FALSE),"")</f>
        <v/>
      </c>
      <c r="N17" s="67" t="str">
        <f>IFERROR(HLOOKUP($E17,'IGP2 Governance'!$E$53:$H$71,19,FALSE),"")</f>
        <v/>
      </c>
      <c r="T17" s="129" t="s">
        <v>715</v>
      </c>
    </row>
    <row r="18" spans="3:21">
      <c r="C18" s="73"/>
      <c r="D18" s="63"/>
      <c r="E18" s="68"/>
      <c r="F18" s="80"/>
      <c r="G18" s="80"/>
      <c r="H18" s="63"/>
      <c r="I18" s="73"/>
      <c r="J18" s="73"/>
      <c r="K18" s="73"/>
      <c r="L18" s="73"/>
      <c r="M18" s="63"/>
      <c r="N18" s="68"/>
      <c r="O18" s="68"/>
      <c r="P18" s="68"/>
      <c r="Q18" s="68"/>
      <c r="T18" s="131"/>
    </row>
    <row r="19" spans="3:21">
      <c r="F19" s="74"/>
    </row>
    <row r="20" spans="3:21">
      <c r="C20" s="58"/>
      <c r="E20" s="68"/>
      <c r="F20" s="80"/>
      <c r="G20" s="80"/>
      <c r="H20" s="63"/>
      <c r="I20" s="73"/>
      <c r="J20" s="73"/>
      <c r="K20" s="73"/>
      <c r="L20" s="73"/>
      <c r="M20" s="63"/>
      <c r="N20" s="68"/>
      <c r="O20" s="68"/>
      <c r="P20" s="68"/>
      <c r="Q20" s="68"/>
    </row>
    <row r="21" spans="3:21">
      <c r="C21" s="58"/>
      <c r="E21" s="67" t="str">
        <f>IF('IGP1 Structure'!$Q22="YES",'IGP1 Structure'!S22,"")</f>
        <v>Local governments (City, town, village/community councils)</v>
      </c>
      <c r="F21" s="126">
        <f>IF('IGP1 Structure'!$Q22="YES",'IGP1 Structure'!T22,"")</f>
        <v>201</v>
      </c>
      <c r="G21" s="126">
        <f>IF('IGP1 Structure'!$Q22="YES",'IGP1 Structure'!U22,"")</f>
        <v>1977.5273631840796</v>
      </c>
      <c r="H21" s="67"/>
      <c r="I21" s="72">
        <f>IFERROR(HLOOKUP($E21,'IGP2 Governance'!$E$53:$H$70,14,FALSE),"")</f>
        <v>2</v>
      </c>
      <c r="J21" s="72">
        <f>IFERROR(HLOOKUP($E21,'IGP2 Governance'!$E$53:$H$70,15,FALSE),"")</f>
        <v>1</v>
      </c>
      <c r="K21" s="72">
        <f>IFERROR(HLOOKUP($E21,'IGP2 Governance'!$E$53:$H$70,16,FALSE),"")</f>
        <v>3</v>
      </c>
      <c r="L21" s="72">
        <f>IFERROR(HLOOKUP($E21,'IGP2 Governance'!$E$53:$H$70,17,FALSE),"")</f>
        <v>1</v>
      </c>
      <c r="N21" s="67" t="str">
        <f>IFERROR(HLOOKUP($E21,'IGP2 Governance'!$E$53:$H$71,19,FALSE),"")</f>
        <v>Hybrid institution</v>
      </c>
      <c r="T21" s="221"/>
    </row>
    <row r="22" spans="3:21">
      <c r="E22" s="67" t="str">
        <f>IF('IGP1 Structure'!$Q23="YES",'IGP1 Structure'!S23,"")</f>
        <v>Alcaldes</v>
      </c>
      <c r="F22" s="126">
        <f>IF('IGP1 Structure'!$Q23="YES",'IGP1 Structure'!T23,"")</f>
        <v>84</v>
      </c>
      <c r="G22" s="126">
        <f>IF('IGP1 Structure'!$Q23="YES",'IGP1 Structure'!U23,"")</f>
        <v>4731.9404761904761</v>
      </c>
      <c r="H22" s="67"/>
      <c r="I22" s="72">
        <f>IFERROR(HLOOKUP($E22,'IGP2 Governance'!$E$53:$H$70,14,FALSE),"")</f>
        <v>0</v>
      </c>
      <c r="J22" s="72">
        <f>IFERROR(HLOOKUP($E22,'IGP2 Governance'!$E$53:$H$70,15,FALSE),"")</f>
        <v>1</v>
      </c>
      <c r="K22" s="72">
        <f>IFERROR(HLOOKUP($E22,'IGP2 Governance'!$E$53:$H$70,16,FALSE),"")</f>
        <v>0</v>
      </c>
      <c r="L22" s="72">
        <f>IFERROR(HLOOKUP($E22,'IGP2 Governance'!$E$53:$H$70,17,FALSE),"")</f>
        <v>0</v>
      </c>
      <c r="N22" s="67" t="str">
        <f>IFERROR(HLOOKUP($E22,'IGP2 Governance'!$E$53:$H$71,19,FALSE),"")</f>
        <v>Non-devolved institution</v>
      </c>
      <c r="T22" s="221"/>
    </row>
    <row r="23" spans="3:21">
      <c r="E23" s="67" t="str">
        <f>IF('IGP1 Structure'!$Q24="YES",'IGP1 Structure'!S24,"")</f>
        <v/>
      </c>
      <c r="F23" s="126" t="str">
        <f>IF('IGP1 Structure'!$Q24="YES",'IGP1 Structure'!T24,"")</f>
        <v/>
      </c>
      <c r="G23" s="126" t="str">
        <f>IF('IGP1 Structure'!$Q24="YES",'IGP1 Structure'!U24,"")</f>
        <v/>
      </c>
      <c r="H23" s="67"/>
      <c r="I23" s="72" t="str">
        <f>IFERROR(HLOOKUP($E23,'IGP2 Governance'!$E$53:$H$70,14,FALSE),"")</f>
        <v/>
      </c>
      <c r="J23" s="72" t="str">
        <f>IFERROR(HLOOKUP($E23,'IGP2 Governance'!$E$53:$H$70,15,FALSE),"")</f>
        <v/>
      </c>
      <c r="K23" s="72" t="str">
        <f>IFERROR(HLOOKUP($E23,'IGP2 Governance'!$E$53:$H$70,16,FALSE),"")</f>
        <v/>
      </c>
      <c r="L23" s="72" t="str">
        <f>IFERROR(HLOOKUP($E23,'IGP2 Governance'!$E$53:$H$70,17,FALSE),"")</f>
        <v/>
      </c>
      <c r="N23" s="67" t="str">
        <f>IFERROR(HLOOKUP($E23,'IGP2 Governance'!$E$53:$H$71,19,FALSE),"")</f>
        <v/>
      </c>
      <c r="T23" s="221"/>
    </row>
    <row r="24" spans="3:21">
      <c r="E24" s="68" t="str">
        <f>IF('IGP1 Structure'!$Q25="YES",'IGP1 Structure'!S25,"")</f>
        <v/>
      </c>
      <c r="F24" s="220" t="str">
        <f>IF('IGP1 Structure'!$Q25="YES",'IGP1 Structure'!T25,"")</f>
        <v/>
      </c>
      <c r="G24" s="220" t="str">
        <f>IF('IGP1 Structure'!$Q25="YES",'IGP1 Structure'!U25,"")</f>
        <v/>
      </c>
      <c r="H24" s="68"/>
      <c r="I24" s="73" t="str">
        <f>IFERROR(HLOOKUP($E24,'IGP2 Governance'!$E$53:$H$70,14,FALSE),"")</f>
        <v/>
      </c>
      <c r="J24" s="73" t="str">
        <f>IFERROR(HLOOKUP($E24,'IGP2 Governance'!$E$53:$H$70,15,FALSE),"")</f>
        <v/>
      </c>
      <c r="K24" s="73" t="str">
        <f>IFERROR(HLOOKUP($E24,'IGP2 Governance'!$E$53:$H$70,16,FALSE),"")</f>
        <v/>
      </c>
      <c r="L24" s="73" t="str">
        <f>IFERROR(HLOOKUP($E24,'IGP2 Governance'!$E$53:$H$70,17,FALSE),"")</f>
        <v/>
      </c>
      <c r="M24" s="63"/>
      <c r="N24" s="68" t="str">
        <f>IFERROR(HLOOKUP($E24,'IGP2 Governance'!$E$53:$H$71,19,FALSE),"")</f>
        <v/>
      </c>
      <c r="O24" s="68"/>
      <c r="P24" s="68"/>
      <c r="Q24" s="68"/>
      <c r="T24" s="221"/>
    </row>
    <row r="27" spans="3:21">
      <c r="E27" s="263" t="str">
        <f>"Table. Functions of subnational govenance institutions: "&amp;'IGP1 Structure'!E7</f>
        <v>Table. Functions of subnational govenance institutions: Belize (BLZ)</v>
      </c>
      <c r="F27" s="263"/>
      <c r="G27" s="263"/>
      <c r="H27" s="263"/>
      <c r="I27" s="263"/>
      <c r="J27" s="263"/>
      <c r="K27" s="263"/>
      <c r="L27" s="263"/>
      <c r="M27" s="263"/>
      <c r="N27" s="263"/>
      <c r="O27" s="263"/>
      <c r="P27" s="263"/>
      <c r="Q27" s="263"/>
      <c r="R27" s="263"/>
    </row>
    <row r="28" spans="3:21" ht="4.5" customHeight="1">
      <c r="E28" s="68"/>
      <c r="F28" s="159"/>
      <c r="G28" s="80"/>
      <c r="H28" s="80"/>
      <c r="I28" s="73"/>
      <c r="J28" s="73"/>
      <c r="K28" s="73"/>
      <c r="L28" s="73"/>
      <c r="M28" s="63"/>
      <c r="N28" s="68"/>
      <c r="O28" s="68"/>
      <c r="P28" s="68"/>
      <c r="Q28" s="68"/>
      <c r="R28" s="63"/>
    </row>
    <row r="29" spans="3:21" ht="108.6">
      <c r="E29" s="164"/>
      <c r="F29" s="165" t="s">
        <v>724</v>
      </c>
      <c r="G29" s="165" t="s">
        <v>725</v>
      </c>
      <c r="H29" s="160" t="s">
        <v>726</v>
      </c>
      <c r="I29" s="160" t="s">
        <v>727</v>
      </c>
      <c r="J29" s="160" t="s">
        <v>728</v>
      </c>
      <c r="K29" s="160" t="s">
        <v>735</v>
      </c>
      <c r="L29" s="160" t="s">
        <v>729</v>
      </c>
      <c r="M29" s="160" t="s">
        <v>730</v>
      </c>
      <c r="N29" s="160" t="s">
        <v>731</v>
      </c>
      <c r="O29" s="160" t="s">
        <v>732</v>
      </c>
      <c r="P29" s="160" t="s">
        <v>733</v>
      </c>
      <c r="Q29" s="160" t="s">
        <v>734</v>
      </c>
      <c r="R29" s="160" t="s">
        <v>740</v>
      </c>
    </row>
    <row r="30" spans="3:21">
      <c r="E30" s="166" t="str">
        <f>'IGP1 Structure'!E21</f>
        <v>Central government</v>
      </c>
      <c r="F30" s="161">
        <f>COUNTIF('IGP3 Functions'!$F$9:$G$9,$T30)</f>
        <v>0</v>
      </c>
      <c r="G30" s="161">
        <f>COUNTIF('IGP3 Functions'!$F$10:$G$10,$T30)</f>
        <v>0</v>
      </c>
      <c r="H30" s="161">
        <f>COUNTIF('IGP3 Functions'!$F$12:$G$12,$T30)</f>
        <v>0</v>
      </c>
      <c r="I30" s="161">
        <f>COUNTIF('IGP3 Functions'!$F$13:$G$13,$T30)</f>
        <v>0</v>
      </c>
      <c r="J30" s="161">
        <f>COUNTIF('IGP3 Functions'!$F$15:$G$15,$T30)</f>
        <v>0</v>
      </c>
      <c r="K30" s="161">
        <f>COUNTIF('IGP3 Functions'!$F$17:$G$17,$T30)</f>
        <v>0</v>
      </c>
      <c r="L30" s="161">
        <f>COUNTIF('IGP3 Functions'!$F$18:$G$18,$T30)</f>
        <v>0</v>
      </c>
      <c r="M30" s="161">
        <f>COUNTIF('IGP3 Functions'!$F$19:$G$19,$T30)</f>
        <v>0</v>
      </c>
      <c r="N30" s="161">
        <f>COUNTIF('IGP3 Functions'!$F$20:$G$20,$T30)</f>
        <v>0</v>
      </c>
      <c r="O30" s="161">
        <f>COUNTIF('IGP3 Functions'!$F$22:$G$22,$T30)</f>
        <v>0</v>
      </c>
      <c r="P30" s="161">
        <f>COUNTIF('IGP3 Functions'!$F$24:$G$24,$T30)</f>
        <v>0</v>
      </c>
      <c r="Q30" s="161">
        <f>COUNTIF('IGP3 Functions'!$F$26:$G$26,$T30)</f>
        <v>0</v>
      </c>
      <c r="R30" s="171">
        <f>SUM(F30:Q30)</f>
        <v>0</v>
      </c>
      <c r="T30" s="163" t="s">
        <v>73</v>
      </c>
      <c r="U30" s="183" t="s">
        <v>73</v>
      </c>
    </row>
    <row r="31" spans="3:21">
      <c r="E31" s="166" t="str">
        <f>IF('IGP1 Structure'!Q22="YES",'IGP1 Structure'!E22,"…")</f>
        <v>Local governments (City, town, village/community councils)</v>
      </c>
      <c r="F31" s="161">
        <f>COUNTIF('IGP3 Functions'!$F$9:$G$9,$T31)</f>
        <v>0</v>
      </c>
      <c r="G31" s="161">
        <f>COUNTIF('IGP3 Functions'!$F$10:$G$10,$T31)</f>
        <v>0</v>
      </c>
      <c r="H31" s="72">
        <f>COUNTIF('IGP3 Functions'!$F$12:$G$12,$T31)</f>
        <v>0</v>
      </c>
      <c r="I31" s="72">
        <f>COUNTIF('IGP3 Functions'!$F$13:$G$13,$T31)</f>
        <v>0</v>
      </c>
      <c r="J31" s="72">
        <f>COUNTIF('IGP3 Functions'!$F$15:$G$15,$T31)</f>
        <v>0</v>
      </c>
      <c r="K31" s="72">
        <f>COUNTIF('IGP3 Functions'!$F$17:$G$17,$T31)</f>
        <v>0</v>
      </c>
      <c r="L31" s="72">
        <f>COUNTIF('IGP3 Functions'!$F$18:$G$18,$T31)</f>
        <v>0</v>
      </c>
      <c r="M31" s="72">
        <f>COUNTIF('IGP3 Functions'!$F$19:$G$19,$T31)</f>
        <v>0</v>
      </c>
      <c r="N31" s="72">
        <f>COUNTIF('IGP3 Functions'!$F$20:$G$20,$T31)</f>
        <v>0</v>
      </c>
      <c r="O31" s="72">
        <f>COUNTIF('IGP3 Functions'!$F$22:$G$22,$T31)</f>
        <v>0</v>
      </c>
      <c r="P31" s="72">
        <f>COUNTIF('IGP3 Functions'!$F$24:$G$24,$T31)</f>
        <v>0</v>
      </c>
      <c r="Q31" s="72">
        <f>COUNTIF('IGP3 Functions'!$F$26:$G$26,$T31)</f>
        <v>0</v>
      </c>
      <c r="R31" s="168">
        <f t="shared" ref="R31:R40" si="0">SUM(F31:Q31)</f>
        <v>0</v>
      </c>
      <c r="T31" s="130" t="s">
        <v>41</v>
      </c>
      <c r="U31" s="184" t="str">
        <f>IF('IGP1 Structure'!R22="1","R",IF('IGP1 Structure'!R22="2","L",IF('IGP1 Structure'!R22="3","L",IF('IGP1 Structure'!R22="4","L",IF('IGP1 Structure'!R22="5","R",IF('IGP1 Structure'!R22="6","L","C"))))))</f>
        <v>L</v>
      </c>
    </row>
    <row r="32" spans="3:21">
      <c r="E32" s="166" t="str">
        <f>IF('IGP1 Structure'!Q23="YES",'IGP1 Structure'!E23,"…")</f>
        <v>Alcaldes</v>
      </c>
      <c r="F32" s="161">
        <f>COUNTIF('IGP3 Functions'!$F$9:$G$9,$T32)</f>
        <v>0</v>
      </c>
      <c r="G32" s="161">
        <f>COUNTIF('IGP3 Functions'!$F$10:$G$10,$T32)</f>
        <v>0</v>
      </c>
      <c r="H32" s="72">
        <f>COUNTIF('IGP3 Functions'!$F$12:$G$12,$T32)</f>
        <v>0</v>
      </c>
      <c r="I32" s="72">
        <f>COUNTIF('IGP3 Functions'!$F$13:$G$13,$T32)</f>
        <v>0</v>
      </c>
      <c r="J32" s="72">
        <f>COUNTIF('IGP3 Functions'!$F$15:$G$15,$T32)</f>
        <v>0</v>
      </c>
      <c r="K32" s="72">
        <f>COUNTIF('IGP3 Functions'!$F$17:$G$17,$T32)</f>
        <v>0</v>
      </c>
      <c r="L32" s="72">
        <f>COUNTIF('IGP3 Functions'!$F$18:$G$18,$T32)</f>
        <v>0</v>
      </c>
      <c r="M32" s="72">
        <f>COUNTIF('IGP3 Functions'!$F$19:$G$19,$T32)</f>
        <v>0</v>
      </c>
      <c r="N32" s="72">
        <f>COUNTIF('IGP3 Functions'!$F$20:$G$20,$T32)</f>
        <v>0</v>
      </c>
      <c r="O32" s="72">
        <f>COUNTIF('IGP3 Functions'!$F$22:$G$22,$T32)</f>
        <v>0</v>
      </c>
      <c r="P32" s="72">
        <f>COUNTIF('IGP3 Functions'!$F$24:$G$24,$T32)</f>
        <v>0</v>
      </c>
      <c r="Q32" s="72">
        <f>COUNTIF('IGP3 Functions'!$F$26:$G$26,$T32)</f>
        <v>0</v>
      </c>
      <c r="R32" s="168">
        <f t="shared" si="0"/>
        <v>0</v>
      </c>
      <c r="T32" s="130" t="s">
        <v>42</v>
      </c>
      <c r="U32" s="184" t="str">
        <f>IF('IGP1 Structure'!R23="1","R",IF('IGP1 Structure'!R23="2","L",IF('IGP1 Structure'!R23="3","L",IF('IGP1 Structure'!R23="4","L",IF('IGP1 Structure'!R23="5","R",IF('IGP1 Structure'!R23="6","L","C"))))))</f>
        <v>L</v>
      </c>
    </row>
    <row r="33" spans="1:21">
      <c r="E33" s="166" t="str">
        <f>IF('IGP1 Structure'!Q24="YES",'IGP1 Structure'!E24,"…")</f>
        <v>…</v>
      </c>
      <c r="F33" s="161">
        <f>COUNTIF('IGP3 Functions'!$F$9:$G$9,$T33)</f>
        <v>0</v>
      </c>
      <c r="G33" s="161">
        <f>COUNTIF('IGP3 Functions'!$F$10:$G$10,$T33)</f>
        <v>0</v>
      </c>
      <c r="H33" s="72">
        <f>COUNTIF('IGP3 Functions'!$F$12:$G$12,$T33)</f>
        <v>0</v>
      </c>
      <c r="I33" s="72">
        <f>COUNTIF('IGP3 Functions'!$F$13:$G$13,$T33)</f>
        <v>0</v>
      </c>
      <c r="J33" s="72">
        <f>COUNTIF('IGP3 Functions'!$F$15:$G$15,$T33)</f>
        <v>0</v>
      </c>
      <c r="K33" s="72">
        <f>COUNTIF('IGP3 Functions'!$F$17:$G$17,$T33)</f>
        <v>0</v>
      </c>
      <c r="L33" s="72">
        <f>COUNTIF('IGP3 Functions'!$F$18:$G$18,$T33)</f>
        <v>0</v>
      </c>
      <c r="M33" s="72">
        <f>COUNTIF('IGP3 Functions'!$F$19:$G$19,$T33)</f>
        <v>0</v>
      </c>
      <c r="N33" s="72">
        <f>COUNTIF('IGP3 Functions'!$F$20:$G$20,$T33)</f>
        <v>0</v>
      </c>
      <c r="O33" s="72">
        <f>COUNTIF('IGP3 Functions'!$F$22:$G$22,$T33)</f>
        <v>0</v>
      </c>
      <c r="P33" s="72">
        <f>COUNTIF('IGP3 Functions'!$F$24:$G$24,$T33)</f>
        <v>0</v>
      </c>
      <c r="Q33" s="72">
        <f>COUNTIF('IGP3 Functions'!$F$26:$G$26,$T33)</f>
        <v>0</v>
      </c>
      <c r="R33" s="168">
        <f t="shared" si="0"/>
        <v>0</v>
      </c>
      <c r="T33" s="130" t="s">
        <v>43</v>
      </c>
      <c r="U33" s="184" t="str">
        <f>IF('IGP1 Structure'!R24="1","R",IF('IGP1 Structure'!R24="2","L",IF('IGP1 Structure'!R24="3","L",IF('IGP1 Structure'!R24="4","L",IF('IGP1 Structure'!R24="5","R",IF('IGP1 Structure'!R24="6","L","C"))))))</f>
        <v>C</v>
      </c>
    </row>
    <row r="34" spans="1:21">
      <c r="E34" s="166" t="str">
        <f>IF('IGP1 Structure'!Q25="YES",'IGP1 Structure'!E25,"…")</f>
        <v>…</v>
      </c>
      <c r="F34" s="161">
        <f>COUNTIF('IGP3 Functions'!$F$9:$G$9,$T34)</f>
        <v>0</v>
      </c>
      <c r="G34" s="161">
        <f>COUNTIF('IGP3 Functions'!$F$10:$G$10,$T34)</f>
        <v>0</v>
      </c>
      <c r="H34" s="72">
        <f>COUNTIF('IGP3 Functions'!$F$12:$G$12,$T34)</f>
        <v>0</v>
      </c>
      <c r="I34" s="72">
        <f>COUNTIF('IGP3 Functions'!$F$13:$G$13,$T34)</f>
        <v>0</v>
      </c>
      <c r="J34" s="72">
        <f>COUNTIF('IGP3 Functions'!$F$15:$G$15,$T34)</f>
        <v>0</v>
      </c>
      <c r="K34" s="72">
        <f>COUNTIF('IGP3 Functions'!$F$17:$G$17,$T34)</f>
        <v>0</v>
      </c>
      <c r="L34" s="72">
        <f>COUNTIF('IGP3 Functions'!$F$18:$G$18,$T34)</f>
        <v>0</v>
      </c>
      <c r="M34" s="72">
        <f>COUNTIF('IGP3 Functions'!$F$19:$G$19,$T34)</f>
        <v>0</v>
      </c>
      <c r="N34" s="72">
        <f>COUNTIF('IGP3 Functions'!$F$20:$G$20,$T34)</f>
        <v>0</v>
      </c>
      <c r="O34" s="72">
        <f>COUNTIF('IGP3 Functions'!$F$22:$G$22,$T34)</f>
        <v>0</v>
      </c>
      <c r="P34" s="72">
        <f>COUNTIF('IGP3 Functions'!$F$24:$G$24,$T34)</f>
        <v>0</v>
      </c>
      <c r="Q34" s="72">
        <f>COUNTIF('IGP3 Functions'!$F$26:$G$26,$T34)</f>
        <v>0</v>
      </c>
      <c r="R34" s="168">
        <f t="shared" si="0"/>
        <v>0</v>
      </c>
      <c r="T34" s="130" t="s">
        <v>44</v>
      </c>
      <c r="U34" s="185" t="str">
        <f>IF('IGP1 Structure'!R25="1","R",IF('IGP1 Structure'!R25="2","L",IF('IGP1 Structure'!R25="3","L",IF('IGP1 Structure'!R25="4","L",IF('IGP1 Structure'!R25="5","R",IF('IGP1 Structure'!R25="6","L","C"))))))</f>
        <v>C</v>
      </c>
    </row>
    <row r="35" spans="1:21">
      <c r="E35" s="166" t="s">
        <v>739</v>
      </c>
      <c r="F35" s="161">
        <f>COUNTIF('IGP3 Functions'!$F$9:$G$9,$T35)</f>
        <v>0</v>
      </c>
      <c r="G35" s="161">
        <f>COUNTIF('IGP3 Functions'!$F$10:$G$10,$T35)</f>
        <v>0</v>
      </c>
      <c r="H35" s="72">
        <f>COUNTIF('IGP3 Functions'!$F$12:$G$12,$T35)</f>
        <v>0</v>
      </c>
      <c r="I35" s="72">
        <f>COUNTIF('IGP3 Functions'!$F$13:$G$13,$T35)</f>
        <v>0</v>
      </c>
      <c r="J35" s="72">
        <f>COUNTIF('IGP3 Functions'!$F$15:$G$15,$T35)</f>
        <v>0</v>
      </c>
      <c r="K35" s="72">
        <f>COUNTIF('IGP3 Functions'!$F$17:$G$17,$T35)</f>
        <v>0</v>
      </c>
      <c r="L35" s="72">
        <f>COUNTIF('IGP3 Functions'!$F$18:$G$18,$T35)</f>
        <v>0</v>
      </c>
      <c r="M35" s="72">
        <f>COUNTIF('IGP3 Functions'!$F$19:$G$19,$T35)</f>
        <v>0</v>
      </c>
      <c r="N35" s="72">
        <f>COUNTIF('IGP3 Functions'!$F$20:$G$20,$T35)</f>
        <v>0</v>
      </c>
      <c r="O35" s="72">
        <f>COUNTIF('IGP3 Functions'!$F$22:$G$22,$T35)</f>
        <v>0</v>
      </c>
      <c r="P35" s="72">
        <f>COUNTIF('IGP3 Functions'!$F$24:$G$24,$T35)</f>
        <v>0</v>
      </c>
      <c r="Q35" s="72">
        <f>COUNTIF('IGP3 Functions'!$F$26:$G$26,$T35)</f>
        <v>0</v>
      </c>
      <c r="R35" s="168">
        <f t="shared" si="0"/>
        <v>0</v>
      </c>
      <c r="T35" s="130" t="s">
        <v>736</v>
      </c>
      <c r="U35" s="184" t="s">
        <v>71</v>
      </c>
    </row>
    <row r="36" spans="1:21">
      <c r="E36" s="164" t="s">
        <v>738</v>
      </c>
      <c r="F36" s="162">
        <f>COUNTIF('IGP3 Functions'!$F$9:$G$9,$T36)</f>
        <v>0</v>
      </c>
      <c r="G36" s="162">
        <f>COUNTIF('IGP3 Functions'!$F$10:$G$10,$T36)</f>
        <v>0</v>
      </c>
      <c r="H36" s="73">
        <f>COUNTIF('IGP3 Functions'!$F$12:$G$12,$T36)</f>
        <v>0</v>
      </c>
      <c r="I36" s="73">
        <f>COUNTIF('IGP3 Functions'!$F$13:$G$13,$T36)</f>
        <v>0</v>
      </c>
      <c r="J36" s="73">
        <f>COUNTIF('IGP3 Functions'!$F$15:$G$15,$T36)</f>
        <v>0</v>
      </c>
      <c r="K36" s="73">
        <f>COUNTIF('IGP3 Functions'!$F$17:$G$17,$T36)</f>
        <v>0</v>
      </c>
      <c r="L36" s="73">
        <f>COUNTIF('IGP3 Functions'!$F$18:$G$18,$T36)</f>
        <v>0</v>
      </c>
      <c r="M36" s="73">
        <f>COUNTIF('IGP3 Functions'!$F$19:$G$19,$T36)</f>
        <v>0</v>
      </c>
      <c r="N36" s="73">
        <f>COUNTIF('IGP3 Functions'!$F$20:$G$20,$T36)</f>
        <v>0</v>
      </c>
      <c r="O36" s="73">
        <f>COUNTIF('IGP3 Functions'!$F$22:$G$22,$T36)</f>
        <v>0</v>
      </c>
      <c r="P36" s="73">
        <f>COUNTIF('IGP3 Functions'!$F$24:$G$24,$T36)</f>
        <v>0</v>
      </c>
      <c r="Q36" s="73">
        <f>COUNTIF('IGP3 Functions'!$F$26:$G$26,$T36)</f>
        <v>0</v>
      </c>
      <c r="R36" s="172">
        <f t="shared" si="0"/>
        <v>0</v>
      </c>
      <c r="T36" s="131" t="s">
        <v>737</v>
      </c>
      <c r="U36" s="185" t="s">
        <v>751</v>
      </c>
    </row>
    <row r="37" spans="1:21">
      <c r="E37" s="166" t="s">
        <v>741</v>
      </c>
      <c r="F37" s="161">
        <f>SUMIF($U$30:$U$36,$U37,F$30:F$36)</f>
        <v>0</v>
      </c>
      <c r="G37" s="161">
        <f t="shared" ref="G37:Q39" si="1">SUMIF($U$30:$U$36,$U37,G$30:G$36)</f>
        <v>0</v>
      </c>
      <c r="H37" s="72">
        <f t="shared" si="1"/>
        <v>0</v>
      </c>
      <c r="I37" s="72">
        <f t="shared" si="1"/>
        <v>0</v>
      </c>
      <c r="J37" s="72">
        <f t="shared" si="1"/>
        <v>0</v>
      </c>
      <c r="K37" s="72">
        <f t="shared" si="1"/>
        <v>0</v>
      </c>
      <c r="L37" s="72">
        <f t="shared" si="1"/>
        <v>0</v>
      </c>
      <c r="M37" s="72">
        <f t="shared" si="1"/>
        <v>0</v>
      </c>
      <c r="N37" s="72">
        <f t="shared" si="1"/>
        <v>0</v>
      </c>
      <c r="O37" s="72">
        <f t="shared" si="1"/>
        <v>0</v>
      </c>
      <c r="P37" s="72">
        <f t="shared" si="1"/>
        <v>0</v>
      </c>
      <c r="Q37" s="72">
        <f t="shared" si="1"/>
        <v>0</v>
      </c>
      <c r="R37" s="168">
        <f t="shared" si="0"/>
        <v>0</v>
      </c>
      <c r="U37" s="183" t="s">
        <v>73</v>
      </c>
    </row>
    <row r="38" spans="1:21">
      <c r="E38" s="166" t="s">
        <v>742</v>
      </c>
      <c r="F38" s="161">
        <f t="shared" ref="F38:F39" si="2">SUMIF($U$30:$U$36,$U38,F$30:F$36)</f>
        <v>0</v>
      </c>
      <c r="G38" s="161">
        <f t="shared" si="1"/>
        <v>0</v>
      </c>
      <c r="H38" s="72">
        <f t="shared" si="1"/>
        <v>0</v>
      </c>
      <c r="I38" s="72">
        <f t="shared" si="1"/>
        <v>0</v>
      </c>
      <c r="J38" s="72">
        <f t="shared" si="1"/>
        <v>0</v>
      </c>
      <c r="K38" s="72">
        <f t="shared" si="1"/>
        <v>0</v>
      </c>
      <c r="L38" s="72">
        <f t="shared" si="1"/>
        <v>0</v>
      </c>
      <c r="M38" s="72">
        <f t="shared" si="1"/>
        <v>0</v>
      </c>
      <c r="N38" s="72">
        <f t="shared" si="1"/>
        <v>0</v>
      </c>
      <c r="O38" s="72">
        <f t="shared" si="1"/>
        <v>0</v>
      </c>
      <c r="P38" s="72">
        <f t="shared" si="1"/>
        <v>0</v>
      </c>
      <c r="Q38" s="72">
        <f t="shared" si="1"/>
        <v>0</v>
      </c>
      <c r="R38" s="168">
        <f t="shared" si="0"/>
        <v>0</v>
      </c>
      <c r="U38" s="184" t="s">
        <v>71</v>
      </c>
    </row>
    <row r="39" spans="1:21">
      <c r="E39" s="164" t="s">
        <v>743</v>
      </c>
      <c r="F39" s="162">
        <f t="shared" si="2"/>
        <v>0</v>
      </c>
      <c r="G39" s="162">
        <f t="shared" si="1"/>
        <v>0</v>
      </c>
      <c r="H39" s="73">
        <f t="shared" si="1"/>
        <v>0</v>
      </c>
      <c r="I39" s="73">
        <f t="shared" si="1"/>
        <v>0</v>
      </c>
      <c r="J39" s="73">
        <f t="shared" si="1"/>
        <v>0</v>
      </c>
      <c r="K39" s="73">
        <f t="shared" si="1"/>
        <v>0</v>
      </c>
      <c r="L39" s="73">
        <f t="shared" si="1"/>
        <v>0</v>
      </c>
      <c r="M39" s="73">
        <f t="shared" si="1"/>
        <v>0</v>
      </c>
      <c r="N39" s="73">
        <f t="shared" si="1"/>
        <v>0</v>
      </c>
      <c r="O39" s="73">
        <f t="shared" si="1"/>
        <v>0</v>
      </c>
      <c r="P39" s="73">
        <f t="shared" si="1"/>
        <v>0</v>
      </c>
      <c r="Q39" s="73">
        <f t="shared" si="1"/>
        <v>0</v>
      </c>
      <c r="R39" s="172">
        <f t="shared" si="0"/>
        <v>0</v>
      </c>
      <c r="U39" s="185" t="s">
        <v>751</v>
      </c>
    </row>
    <row r="40" spans="1:21">
      <c r="E40" s="167" t="s">
        <v>740</v>
      </c>
      <c r="F40" s="169">
        <f>SUM(F37:F39)</f>
        <v>0</v>
      </c>
      <c r="G40" s="169">
        <f t="shared" ref="G40:Q40" si="3">SUM(G37:G39)</f>
        <v>0</v>
      </c>
      <c r="H40" s="169">
        <f t="shared" si="3"/>
        <v>0</v>
      </c>
      <c r="I40" s="169">
        <f t="shared" si="3"/>
        <v>0</v>
      </c>
      <c r="J40" s="169">
        <f t="shared" si="3"/>
        <v>0</v>
      </c>
      <c r="K40" s="169">
        <f t="shared" si="3"/>
        <v>0</v>
      </c>
      <c r="L40" s="169">
        <f t="shared" si="3"/>
        <v>0</v>
      </c>
      <c r="M40" s="169">
        <f t="shared" si="3"/>
        <v>0</v>
      </c>
      <c r="N40" s="169">
        <f t="shared" si="3"/>
        <v>0</v>
      </c>
      <c r="O40" s="169">
        <f t="shared" si="3"/>
        <v>0</v>
      </c>
      <c r="P40" s="169">
        <f t="shared" si="3"/>
        <v>0</v>
      </c>
      <c r="Q40" s="169">
        <f t="shared" si="3"/>
        <v>0</v>
      </c>
      <c r="R40" s="170">
        <f t="shared" si="0"/>
        <v>0</v>
      </c>
    </row>
    <row r="45" spans="1:21" s="197" customFormat="1" ht="12" thickBot="1">
      <c r="C45" s="196"/>
      <c r="E45" s="198"/>
      <c r="F45" s="199"/>
      <c r="G45" s="200"/>
      <c r="I45" s="196"/>
      <c r="J45" s="196"/>
      <c r="K45" s="196"/>
      <c r="L45" s="196"/>
      <c r="N45" s="198"/>
      <c r="O45" s="198"/>
      <c r="P45" s="198"/>
      <c r="Q45" s="198"/>
    </row>
    <row r="46" spans="1:21">
      <c r="A46" s="58">
        <f>'IGP1 Structure'!A1</f>
        <v>0</v>
      </c>
      <c r="B46" s="58">
        <f>'IGP1 Structure'!B1</f>
        <v>0</v>
      </c>
      <c r="C46" s="58">
        <f>'IGP1 Structure'!C1</f>
        <v>0</v>
      </c>
      <c r="D46" s="58">
        <f>'IGP1 Structure'!D1</f>
        <v>0</v>
      </c>
      <c r="E46" s="58">
        <f>'IGP1 Structure'!E1</f>
        <v>0</v>
      </c>
      <c r="F46" s="58">
        <f>'IGP1 Structure'!F1</f>
        <v>0</v>
      </c>
      <c r="G46" s="58">
        <f>'IGP1 Structure'!G1</f>
        <v>0</v>
      </c>
      <c r="H46" s="58">
        <f>'IGP1 Structure'!H1</f>
        <v>0</v>
      </c>
      <c r="I46" s="58">
        <f>'IGP1 Structure'!I1</f>
        <v>0</v>
      </c>
      <c r="J46" s="58">
        <f>'IGP1 Structure'!J1</f>
        <v>0</v>
      </c>
      <c r="K46" s="58">
        <f>'IGP1 Structure'!K1</f>
        <v>0</v>
      </c>
      <c r="L46" s="58">
        <f>'IGP1 Structure'!L1</f>
        <v>0</v>
      </c>
    </row>
    <row r="47" spans="1:21">
      <c r="A47" s="58">
        <f>'IGP1 Structure'!A2</f>
        <v>0</v>
      </c>
      <c r="B47" s="58">
        <f>'IGP1 Structure'!B2</f>
        <v>0</v>
      </c>
      <c r="C47" s="58">
        <f>'IGP1 Structure'!C2</f>
        <v>0</v>
      </c>
      <c r="D47" s="58" t="str">
        <f>'IGP1 Structure'!D2</f>
        <v>LoGICA INTERGOVERNMENTAL PROFILE: STRUCTURE OF SUBNATIONAL GOVERNANCE INSTITUTIONS</v>
      </c>
      <c r="E47" s="58">
        <f>'IGP1 Structure'!E2</f>
        <v>0</v>
      </c>
      <c r="F47" s="58">
        <f>'IGP1 Structure'!F2</f>
        <v>0</v>
      </c>
      <c r="G47" s="58">
        <f>'IGP1 Structure'!G2</f>
        <v>0</v>
      </c>
      <c r="H47" s="58">
        <f>'IGP1 Structure'!H2</f>
        <v>0</v>
      </c>
      <c r="I47" s="58">
        <f>'IGP1 Structure'!I2</f>
        <v>0</v>
      </c>
      <c r="J47" s="58">
        <f>'IGP1 Structure'!J2</f>
        <v>0</v>
      </c>
      <c r="K47" s="58">
        <f>'IGP1 Structure'!K2</f>
        <v>0</v>
      </c>
      <c r="L47" s="58">
        <f>'IGP1 Structure'!L2</f>
        <v>0</v>
      </c>
    </row>
    <row r="48" spans="1:21">
      <c r="A48" s="58">
        <f>'IGP1 Structure'!A3</f>
        <v>0</v>
      </c>
      <c r="B48" s="58">
        <f>'IGP1 Structure'!B3</f>
        <v>0</v>
      </c>
      <c r="C48" s="58">
        <f>'IGP1 Structure'!C3</f>
        <v>0</v>
      </c>
      <c r="D48" s="58">
        <f>'IGP1 Structure'!D3</f>
        <v>0</v>
      </c>
      <c r="E48" s="58">
        <f>'IGP1 Structure'!E3</f>
        <v>0</v>
      </c>
      <c r="F48" s="58">
        <f>'IGP1 Structure'!F3</f>
        <v>0</v>
      </c>
      <c r="G48" s="58">
        <f>'IGP1 Structure'!G3</f>
        <v>0</v>
      </c>
      <c r="H48" s="58">
        <f>'IGP1 Structure'!H3</f>
        <v>0</v>
      </c>
      <c r="I48" s="58">
        <f>'IGP1 Structure'!I3</f>
        <v>0</v>
      </c>
      <c r="J48" s="58">
        <f>'IGP1 Structure'!J3</f>
        <v>0</v>
      </c>
      <c r="K48" s="58">
        <f>'IGP1 Structure'!K3</f>
        <v>0</v>
      </c>
      <c r="L48" s="58">
        <f>'IGP1 Structure'!L3</f>
        <v>0</v>
      </c>
    </row>
    <row r="49" spans="1:12">
      <c r="A49" s="58">
        <f>'IGP1 Structure'!A4</f>
        <v>0</v>
      </c>
      <c r="B49" s="58">
        <f>'IGP1 Structure'!B4</f>
        <v>0</v>
      </c>
      <c r="C49" s="58">
        <f>'IGP1 Structure'!C4</f>
        <v>0</v>
      </c>
      <c r="D49" s="58">
        <f>'IGP1 Structure'!D4</f>
        <v>0</v>
      </c>
      <c r="E49" s="58">
        <f>'IGP1 Structure'!E4</f>
        <v>0</v>
      </c>
      <c r="F49" s="58">
        <f>'IGP1 Structure'!F4</f>
        <v>0</v>
      </c>
      <c r="G49" s="58">
        <f>'IGP1 Structure'!G4</f>
        <v>0</v>
      </c>
      <c r="H49" s="58">
        <f>'IGP1 Structure'!H4</f>
        <v>0</v>
      </c>
      <c r="I49" s="58">
        <f>'IGP1 Structure'!I4</f>
        <v>0</v>
      </c>
      <c r="J49" s="58">
        <f>'IGP1 Structure'!J4</f>
        <v>0</v>
      </c>
      <c r="K49" s="58">
        <f>'IGP1 Structure'!K4</f>
        <v>0</v>
      </c>
      <c r="L49" s="58">
        <f>'IGP1 Structure'!L4</f>
        <v>0</v>
      </c>
    </row>
    <row r="50" spans="1:12">
      <c r="A50" s="58">
        <f>'IGP1 Structure'!A5</f>
        <v>0</v>
      </c>
      <c r="B50" s="58">
        <f>'IGP1 Structure'!B5</f>
        <v>0</v>
      </c>
      <c r="C50" s="58">
        <f>'IGP1 Structure'!C5</f>
        <v>0</v>
      </c>
      <c r="D50" s="58" t="str">
        <f>'IGP1 Structure'!D5</f>
        <v>General Country Information</v>
      </c>
      <c r="E50" s="58">
        <f>'IGP1 Structure'!E5</f>
        <v>0</v>
      </c>
      <c r="F50" s="58">
        <f>'IGP1 Structure'!F5</f>
        <v>0</v>
      </c>
      <c r="G50" s="58">
        <f>'IGP1 Structure'!G5</f>
        <v>0</v>
      </c>
      <c r="H50" s="58">
        <f>'IGP1 Structure'!H5</f>
        <v>0</v>
      </c>
      <c r="I50" s="58">
        <f>'IGP1 Structure'!I5</f>
        <v>0</v>
      </c>
      <c r="J50" s="58">
        <f>'IGP1 Structure'!J5</f>
        <v>0</v>
      </c>
      <c r="K50" s="58">
        <f>'IGP1 Structure'!K5</f>
        <v>0</v>
      </c>
      <c r="L50" s="58" t="str">
        <f>'IGP1 Structure'!L5</f>
        <v>Comments / Clarification</v>
      </c>
    </row>
    <row r="51" spans="1:12">
      <c r="A51" s="58">
        <f>'IGP1 Structure'!A6</f>
        <v>0</v>
      </c>
      <c r="B51" s="58">
        <f>'IGP1 Structure'!B6</f>
        <v>0</v>
      </c>
      <c r="C51" s="58" t="str">
        <f>'IGP1 Structure'!C6</f>
        <v>C1</v>
      </c>
      <c r="D51" s="58" t="str">
        <f>'IGP1 Structure'!D6</f>
        <v>Basic Country Information</v>
      </c>
      <c r="E51" s="58">
        <f>'IGP1 Structure'!E6</f>
        <v>0</v>
      </c>
      <c r="F51" s="58">
        <f>'IGP1 Structure'!F6</f>
        <v>0</v>
      </c>
      <c r="G51" s="58">
        <f>'IGP1 Structure'!G6</f>
        <v>0</v>
      </c>
      <c r="H51" s="58">
        <f>'IGP1 Structure'!H6</f>
        <v>0</v>
      </c>
      <c r="I51" s="58">
        <f>'IGP1 Structure'!I6</f>
        <v>0</v>
      </c>
      <c r="J51" s="58">
        <f>'IGP1 Structure'!J6</f>
        <v>0</v>
      </c>
      <c r="K51" s="58">
        <f>'IGP1 Structure'!K6</f>
        <v>0</v>
      </c>
      <c r="L51" s="58">
        <f>'IGP1 Structure'!L6</f>
        <v>0</v>
      </c>
    </row>
    <row r="52" spans="1:12">
      <c r="A52" s="58">
        <f>'IGP1 Structure'!A7</f>
        <v>0</v>
      </c>
      <c r="B52" s="58">
        <f>'IGP1 Structure'!B7</f>
        <v>0</v>
      </c>
      <c r="C52" s="58" t="str">
        <f>'IGP1 Structure'!C7</f>
        <v>C1.1</v>
      </c>
      <c r="D52" s="58" t="str">
        <f>'IGP1 Structure'!D7</f>
        <v>Country Name</v>
      </c>
      <c r="E52" s="58" t="str">
        <f>'IGP1 Structure'!E7</f>
        <v>Belize (BLZ)</v>
      </c>
      <c r="F52" s="58">
        <f>'IGP1 Structure'!F7</f>
        <v>0</v>
      </c>
      <c r="G52" s="58">
        <f>'IGP1 Structure'!G7</f>
        <v>0</v>
      </c>
      <c r="H52" s="58">
        <f>'IGP1 Structure'!H7</f>
        <v>0</v>
      </c>
      <c r="I52" s="58">
        <f>'IGP1 Structure'!I7</f>
        <v>0</v>
      </c>
      <c r="J52" s="58">
        <f>'IGP1 Structure'!J7</f>
        <v>0</v>
      </c>
      <c r="K52" s="58">
        <f>'IGP1 Structure'!K7</f>
        <v>0</v>
      </c>
      <c r="L52" s="58">
        <f>'IGP1 Structure'!L7</f>
        <v>0</v>
      </c>
    </row>
    <row r="53" spans="1:12">
      <c r="A53" s="58">
        <f>'IGP1 Structure'!A8</f>
        <v>0</v>
      </c>
      <c r="B53" s="58">
        <f>'IGP1 Structure'!B8</f>
        <v>0</v>
      </c>
      <c r="C53" s="58" t="str">
        <f>'IGP1 Structure'!C8</f>
        <v>C1.2</v>
      </c>
      <c r="D53" s="58" t="str">
        <f>'IGP1 Structure'!D8</f>
        <v>Information/Data for Year</v>
      </c>
      <c r="E53" s="58">
        <f>'IGP1 Structure'!E8</f>
        <v>2023</v>
      </c>
      <c r="F53" s="58">
        <f>'IGP1 Structure'!F8</f>
        <v>0</v>
      </c>
      <c r="G53" s="58">
        <f>'IGP1 Structure'!G8</f>
        <v>0</v>
      </c>
      <c r="H53" s="58">
        <f>'IGP1 Structure'!H8</f>
        <v>0</v>
      </c>
      <c r="I53" s="58">
        <f>'IGP1 Structure'!I8</f>
        <v>0</v>
      </c>
      <c r="J53" s="58">
        <f>'IGP1 Structure'!J8</f>
        <v>0</v>
      </c>
      <c r="K53" s="58">
        <f>'IGP1 Structure'!K8</f>
        <v>0</v>
      </c>
      <c r="L53" s="58">
        <f>'IGP1 Structure'!L8</f>
        <v>0</v>
      </c>
    </row>
    <row r="54" spans="1:12">
      <c r="A54" s="58">
        <f>'IGP1 Structure'!A9</f>
        <v>0</v>
      </c>
      <c r="B54" s="58">
        <f>'IGP1 Structure'!B9</f>
        <v>0</v>
      </c>
      <c r="C54" s="58" t="str">
        <f>'IGP1 Structure'!C9</f>
        <v>C1.3</v>
      </c>
      <c r="D54" s="58" t="str">
        <f>'IGP1 Structure'!D9</f>
        <v>Total National Population</v>
      </c>
      <c r="E54" s="58">
        <f>'IGP1 Structure'!E9</f>
        <v>397483</v>
      </c>
      <c r="F54" s="58">
        <f>'IGP1 Structure'!F9</f>
        <v>0</v>
      </c>
      <c r="G54" s="58">
        <f>'IGP1 Structure'!G9</f>
        <v>0</v>
      </c>
      <c r="H54" s="58">
        <f>'IGP1 Structure'!H9</f>
        <v>0</v>
      </c>
      <c r="I54" s="58">
        <f>'IGP1 Structure'!I9</f>
        <v>0</v>
      </c>
      <c r="J54" s="58">
        <f>'IGP1 Structure'!J9</f>
        <v>0</v>
      </c>
      <c r="K54" s="58">
        <f>'IGP1 Structure'!K9</f>
        <v>0</v>
      </c>
      <c r="L54" s="58" t="str">
        <f>'IGP1 Structure'!L9</f>
        <v>Census (2022)</v>
      </c>
    </row>
    <row r="55" spans="1:12">
      <c r="A55" s="58">
        <f>'IGP1 Structure'!A10</f>
        <v>0</v>
      </c>
      <c r="B55" s="58">
        <f>'IGP1 Structure'!B10</f>
        <v>0</v>
      </c>
      <c r="C55" s="58">
        <f>'IGP1 Structure'!C10</f>
        <v>0</v>
      </c>
      <c r="D55" s="58">
        <f>'IGP1 Structure'!D10</f>
        <v>0</v>
      </c>
      <c r="E55" s="58">
        <f>'IGP1 Structure'!E10</f>
        <v>0</v>
      </c>
      <c r="F55" s="58">
        <f>'IGP1 Structure'!F10</f>
        <v>0</v>
      </c>
      <c r="G55" s="58">
        <f>'IGP1 Structure'!G10</f>
        <v>0</v>
      </c>
      <c r="H55" s="58">
        <f>'IGP1 Structure'!H10</f>
        <v>0</v>
      </c>
      <c r="I55" s="58">
        <f>'IGP1 Structure'!I10</f>
        <v>0</v>
      </c>
      <c r="J55" s="58">
        <f>'IGP1 Structure'!J10</f>
        <v>0</v>
      </c>
      <c r="K55" s="58">
        <f>'IGP1 Structure'!K10</f>
        <v>0</v>
      </c>
      <c r="L55" s="58">
        <f>'IGP1 Structure'!L10</f>
        <v>0</v>
      </c>
    </row>
    <row r="56" spans="1:12">
      <c r="A56" s="58">
        <f>'IGP1 Structure'!A11</f>
        <v>0</v>
      </c>
      <c r="B56" s="58">
        <f>'IGP1 Structure'!B11</f>
        <v>0</v>
      </c>
      <c r="C56" s="58" t="str">
        <f>'IGP1 Structure'!C11</f>
        <v>C.4</v>
      </c>
      <c r="D56" s="58" t="str">
        <f>'IGP1 Structure'!D11</f>
        <v>Main decentralization / subnational / intergovernmental legislation /policies</v>
      </c>
      <c r="E56" s="58">
        <f>'IGP1 Structure'!E11</f>
        <v>0</v>
      </c>
      <c r="F56" s="58" t="str">
        <f>'IGP1 Structure'!F11</f>
        <v>Year  Enacted</v>
      </c>
      <c r="G56" s="58">
        <f>'IGP1 Structure'!G11</f>
        <v>0</v>
      </c>
      <c r="H56" s="58">
        <f>'IGP1 Structure'!H11</f>
        <v>0</v>
      </c>
      <c r="I56" s="58">
        <f>'IGP1 Structure'!I11</f>
        <v>0</v>
      </c>
      <c r="J56" s="58">
        <f>'IGP1 Structure'!J11</f>
        <v>0</v>
      </c>
      <c r="K56" s="58">
        <f>'IGP1 Structure'!K11</f>
        <v>0</v>
      </c>
      <c r="L56" s="58" t="str">
        <f>'IGP1 Structure'!L11</f>
        <v>While the Constitution of Belze (1981) references local government authorities, the Constitution does not define any specific subnational governance structure.</v>
      </c>
    </row>
    <row r="57" spans="1:12">
      <c r="A57" s="58">
        <f>'IGP1 Structure'!A12</f>
        <v>0</v>
      </c>
      <c r="B57" s="58">
        <f>'IGP1 Structure'!B12</f>
        <v>0</v>
      </c>
      <c r="C57" s="58" t="str">
        <f>'IGP1 Structure'!C12</f>
        <v>C4.1</v>
      </c>
      <c r="D57" s="58" t="str">
        <f>'IGP1 Structure'!D12</f>
        <v>Belize and Belmopan City Council Acts</v>
      </c>
      <c r="E57" s="58">
        <f>'IGP1 Structure'!E12</f>
        <v>0</v>
      </c>
      <c r="F57" s="58">
        <f>'IGP1 Structure'!F12</f>
        <v>1999</v>
      </c>
      <c r="G57" s="58">
        <f>'IGP1 Structure'!G12</f>
        <v>0</v>
      </c>
      <c r="H57" s="58">
        <f>'IGP1 Structure'!H12</f>
        <v>0</v>
      </c>
      <c r="I57" s="58">
        <f>'IGP1 Structure'!I12</f>
        <v>0</v>
      </c>
      <c r="J57" s="58">
        <f>'IGP1 Structure'!J12</f>
        <v>0</v>
      </c>
      <c r="K57" s="58">
        <f>'IGP1 Structure'!K12</f>
        <v>0</v>
      </c>
      <c r="L57" s="58">
        <f>'IGP1 Structure'!L12</f>
        <v>0</v>
      </c>
    </row>
    <row r="58" spans="1:12">
      <c r="A58" s="58">
        <f>'IGP1 Structure'!A13</f>
        <v>0</v>
      </c>
      <c r="B58" s="58">
        <f>'IGP1 Structure'!B13</f>
        <v>0</v>
      </c>
      <c r="C58" s="58" t="str">
        <f>'IGP1 Structure'!C13</f>
        <v>C4.2</v>
      </c>
      <c r="D58" s="58" t="str">
        <f>'IGP1 Structure'!D13</f>
        <v>Village Councils Act</v>
      </c>
      <c r="E58" s="58">
        <f>'IGP1 Structure'!E13</f>
        <v>0</v>
      </c>
      <c r="F58" s="58">
        <f>'IGP1 Structure'!F13</f>
        <v>1999</v>
      </c>
      <c r="G58" s="58">
        <f>'IGP1 Structure'!G13</f>
        <v>0</v>
      </c>
      <c r="H58" s="58">
        <f>'IGP1 Structure'!H13</f>
        <v>0</v>
      </c>
      <c r="I58" s="58">
        <f>'IGP1 Structure'!I13</f>
        <v>0</v>
      </c>
      <c r="J58" s="58">
        <f>'IGP1 Structure'!J13</f>
        <v>0</v>
      </c>
      <c r="K58" s="58">
        <f>'IGP1 Structure'!K13</f>
        <v>0</v>
      </c>
      <c r="L58" s="58">
        <f>'IGP1 Structure'!L13</f>
        <v>0</v>
      </c>
    </row>
    <row r="59" spans="1:12">
      <c r="A59" s="58">
        <f>'IGP1 Structure'!A14</f>
        <v>0</v>
      </c>
      <c r="B59" s="58">
        <f>'IGP1 Structure'!B14</f>
        <v>0</v>
      </c>
      <c r="C59" s="58" t="str">
        <f>'IGP1 Structure'!C14</f>
        <v>C4.3</v>
      </c>
      <c r="D59" s="58" t="str">
        <f>'IGP1 Structure'!D14</f>
        <v>Town Councils Act</v>
      </c>
      <c r="E59" s="58">
        <f>'IGP1 Structure'!E14</f>
        <v>0</v>
      </c>
      <c r="F59" s="58">
        <f>'IGP1 Structure'!F14</f>
        <v>2000</v>
      </c>
      <c r="G59" s="58">
        <f>'IGP1 Structure'!G14</f>
        <v>0</v>
      </c>
      <c r="H59" s="58">
        <f>'IGP1 Structure'!H14</f>
        <v>0</v>
      </c>
      <c r="I59" s="58">
        <f>'IGP1 Structure'!I14</f>
        <v>0</v>
      </c>
      <c r="J59" s="58">
        <f>'IGP1 Structure'!J14</f>
        <v>0</v>
      </c>
      <c r="K59" s="58">
        <f>'IGP1 Structure'!K14</f>
        <v>0</v>
      </c>
      <c r="L59" s="58">
        <f>'IGP1 Structure'!L14</f>
        <v>0</v>
      </c>
    </row>
    <row r="60" spans="1:12">
      <c r="A60" s="58">
        <f>'IGP1 Structure'!A15</f>
        <v>0</v>
      </c>
      <c r="B60" s="58">
        <f>'IGP1 Structure'!B15</f>
        <v>0</v>
      </c>
      <c r="C60" s="58" t="str">
        <f>'IGP1 Structure'!C15</f>
        <v>C4.4</v>
      </c>
      <c r="D60" s="58" t="str">
        <f>'IGP1 Structure'!D15</f>
        <v>Inferior Courts Act</v>
      </c>
      <c r="E60" s="58">
        <f>'IGP1 Structure'!E15</f>
        <v>0</v>
      </c>
      <c r="F60" s="58">
        <f>'IGP1 Structure'!F15</f>
        <v>2003</v>
      </c>
      <c r="G60" s="58">
        <f>'IGP1 Structure'!G15</f>
        <v>0</v>
      </c>
      <c r="H60" s="58">
        <f>'IGP1 Structure'!H15</f>
        <v>0</v>
      </c>
      <c r="I60" s="58">
        <f>'IGP1 Structure'!I15</f>
        <v>0</v>
      </c>
      <c r="J60" s="58">
        <f>'IGP1 Structure'!J15</f>
        <v>0</v>
      </c>
      <c r="K60" s="58">
        <f>'IGP1 Structure'!K15</f>
        <v>0</v>
      </c>
      <c r="L60" s="58">
        <f>'IGP1 Structure'!L15</f>
        <v>0</v>
      </c>
    </row>
    <row r="61" spans="1:12">
      <c r="A61" s="58">
        <f>'IGP1 Structure'!A16</f>
        <v>0</v>
      </c>
      <c r="B61" s="58">
        <f>'IGP1 Structure'!B16</f>
        <v>0</v>
      </c>
      <c r="C61" s="58">
        <f>'IGP1 Structure'!C16</f>
        <v>0</v>
      </c>
      <c r="D61" s="58">
        <f>'IGP1 Structure'!D16</f>
        <v>0</v>
      </c>
      <c r="E61" s="58">
        <f>'IGP1 Structure'!E16</f>
        <v>0</v>
      </c>
      <c r="F61" s="58">
        <f>'IGP1 Structure'!F16</f>
        <v>0</v>
      </c>
      <c r="G61" s="58">
        <f>'IGP1 Structure'!G16</f>
        <v>0</v>
      </c>
      <c r="H61" s="58">
        <f>'IGP1 Structure'!H16</f>
        <v>0</v>
      </c>
      <c r="I61" s="58">
        <f>'IGP1 Structure'!I16</f>
        <v>0</v>
      </c>
      <c r="J61" s="58">
        <f>'IGP1 Structure'!J16</f>
        <v>0</v>
      </c>
      <c r="K61" s="58">
        <f>'IGP1 Structure'!K16</f>
        <v>0</v>
      </c>
      <c r="L61" s="58">
        <f>'IGP1 Structure'!L16</f>
        <v>0</v>
      </c>
    </row>
    <row r="62" spans="1:12">
      <c r="A62" s="58">
        <f>'IGP1 Structure'!A17</f>
        <v>0</v>
      </c>
      <c r="B62" s="58">
        <f>'IGP1 Structure'!B17</f>
        <v>0</v>
      </c>
      <c r="C62" s="58">
        <f>'IGP1 Structure'!C17</f>
        <v>0</v>
      </c>
      <c r="D62" s="58">
        <f>'IGP1 Structure'!D17</f>
        <v>0</v>
      </c>
      <c r="E62" s="58">
        <f>'IGP1 Structure'!E17</f>
        <v>0</v>
      </c>
      <c r="F62" s="58">
        <f>'IGP1 Structure'!F17</f>
        <v>0</v>
      </c>
      <c r="G62" s="58">
        <f>'IGP1 Structure'!G17</f>
        <v>0</v>
      </c>
      <c r="H62" s="58">
        <f>'IGP1 Structure'!H17</f>
        <v>0</v>
      </c>
      <c r="I62" s="58">
        <f>'IGP1 Structure'!I17</f>
        <v>0</v>
      </c>
      <c r="J62" s="58">
        <f>'IGP1 Structure'!J17</f>
        <v>0</v>
      </c>
      <c r="K62" s="58">
        <f>'IGP1 Structure'!K17</f>
        <v>0</v>
      </c>
      <c r="L62" s="58">
        <f>'IGP1 Structure'!L17</f>
        <v>0</v>
      </c>
    </row>
    <row r="63" spans="1:12">
      <c r="A63" s="58">
        <f>'IGP1 Structure'!A18</f>
        <v>0</v>
      </c>
      <c r="B63" s="58">
        <f>'IGP1 Structure'!B18</f>
        <v>0</v>
      </c>
      <c r="C63" s="58">
        <f>'IGP1 Structure'!C18</f>
        <v>0</v>
      </c>
      <c r="D63" s="58">
        <f>'IGP1 Structure'!D18</f>
        <v>0</v>
      </c>
      <c r="E63" s="58">
        <f>'IGP1 Structure'!E18</f>
        <v>0</v>
      </c>
      <c r="F63" s="58">
        <f>'IGP1 Structure'!F18</f>
        <v>0</v>
      </c>
      <c r="G63" s="58">
        <f>'IGP1 Structure'!G18</f>
        <v>0</v>
      </c>
      <c r="H63" s="58">
        <f>'IGP1 Structure'!H18</f>
        <v>0</v>
      </c>
      <c r="I63" s="58">
        <f>'IGP1 Structure'!I18</f>
        <v>0</v>
      </c>
      <c r="J63" s="58">
        <f>'IGP1 Structure'!J18</f>
        <v>0</v>
      </c>
      <c r="K63" s="58">
        <f>'IGP1 Structure'!K18</f>
        <v>0</v>
      </c>
      <c r="L63" s="58">
        <f>'IGP1 Structure'!L18</f>
        <v>0</v>
      </c>
    </row>
    <row r="64" spans="1:12">
      <c r="A64" s="58">
        <f>'IGP1 Structure'!A19</f>
        <v>0</v>
      </c>
      <c r="B64" s="58">
        <f>'IGP1 Structure'!B19</f>
        <v>0</v>
      </c>
      <c r="C64" s="58">
        <f>'IGP1 Structure'!C19</f>
        <v>0</v>
      </c>
      <c r="D64" s="58" t="str">
        <f>'IGP1 Structure'!D19</f>
        <v>Level / tier / type</v>
      </c>
      <c r="E64" s="58" t="str">
        <f>'IGP1 Structure'!E19</f>
        <v>Institutional level/tier/type (name)</v>
      </c>
      <c r="F64" s="58" t="str">
        <f>'IGP1 Structure'!F19</f>
        <v>Number of units</v>
      </c>
      <c r="G64" s="58" t="str">
        <f>'IGP1 Structure'!G19</f>
        <v>Complete territorial coverage?</v>
      </c>
      <c r="H64" s="58" t="str">
        <f>'IGP1 Structure'!H19</f>
        <v>Uniform structure ?</v>
      </c>
      <c r="I64" s="58" t="str">
        <f>'IGP1 Structure'!I19</f>
        <v>Subnational Governance Level / Tier / Type</v>
      </c>
      <c r="J64" s="58" t="str">
        <f>'IGP1 Structure'!J19</f>
        <v>Population of 
level / tier / type</v>
      </c>
      <c r="K64" s="58">
        <f>'IGP1 Structure'!K19</f>
        <v>0</v>
      </c>
      <c r="L64" s="58" t="str">
        <f>'IGP1 Structure'!L19</f>
        <v>Comments / Clarification</v>
      </c>
    </row>
    <row r="65" spans="1:17">
      <c r="A65" s="58">
        <f>'IGP1 Structure'!A20</f>
        <v>0</v>
      </c>
      <c r="B65" s="58">
        <f>'IGP1 Structure'!B20</f>
        <v>0</v>
      </c>
      <c r="C65" s="58">
        <f>'IGP1 Structure'!C20</f>
        <v>0</v>
      </c>
      <c r="D65" s="58">
        <f>'IGP1 Structure'!D20</f>
        <v>0</v>
      </c>
      <c r="E65" s="58">
        <f>'IGP1 Structure'!E20</f>
        <v>0</v>
      </c>
      <c r="F65" s="58">
        <f>'IGP1 Structure'!F20</f>
        <v>0</v>
      </c>
      <c r="G65" s="58">
        <f>'IGP1 Structure'!G20</f>
        <v>0</v>
      </c>
      <c r="H65" s="58">
        <f>'IGP1 Structure'!H20</f>
        <v>0</v>
      </c>
      <c r="I65" s="58">
        <f>'IGP1 Structure'!I20</f>
        <v>0</v>
      </c>
      <c r="J65" s="58">
        <f>'IGP1 Structure'!J20</f>
        <v>0</v>
      </c>
      <c r="K65" s="58">
        <f>'IGP1 Structure'!K20</f>
        <v>0</v>
      </c>
      <c r="L65" s="58">
        <f>'IGP1 Structure'!L20</f>
        <v>0</v>
      </c>
    </row>
    <row r="66" spans="1:17">
      <c r="A66" s="58">
        <f>'IGP1 Structure'!A21</f>
        <v>0</v>
      </c>
      <c r="B66" s="58">
        <f>'IGP1 Structure'!B21</f>
        <v>0</v>
      </c>
      <c r="C66" s="58" t="str">
        <f>'IGP1 Structure'!C21</f>
        <v>C</v>
      </c>
      <c r="D66" s="58" t="str">
        <f>'IGP1 Structure'!D21</f>
        <v>National level</v>
      </c>
      <c r="E66" s="58" t="str">
        <f>'IGP1 Structure'!E21</f>
        <v>Central government</v>
      </c>
      <c r="F66" s="58">
        <f>'IGP1 Structure'!F21</f>
        <v>1</v>
      </c>
      <c r="G66" s="58">
        <f>'IGP1 Structure'!G21</f>
        <v>0</v>
      </c>
      <c r="H66" s="58">
        <f>'IGP1 Structure'!H21</f>
        <v>0</v>
      </c>
      <c r="I66" s="58">
        <f>'IGP1 Structure'!I21</f>
        <v>0</v>
      </c>
      <c r="J66" s="58">
        <f>'IGP1 Structure'!J21</f>
        <v>397483</v>
      </c>
      <c r="K66" s="58">
        <f>'IGP1 Structure'!K21</f>
        <v>0</v>
      </c>
      <c r="L66" s="58" t="str">
        <f>'IGP1 Structure'!L21</f>
        <v>For statistical, judicial, and administrative purposes, Belize is divided into six districts. There are no integrated district-level governance institutions.</v>
      </c>
    </row>
    <row r="67" spans="1:17">
      <c r="A67" s="58">
        <f>'IGP1 Structure'!A22</f>
        <v>0</v>
      </c>
      <c r="B67" s="58">
        <f>'IGP1 Structure'!B22</f>
        <v>0</v>
      </c>
      <c r="C67" s="58" t="str">
        <f>'IGP1 Structure'!C22</f>
        <v>S1</v>
      </c>
      <c r="D67" s="58" t="str">
        <f>'IGP1 Structure'!D22</f>
        <v>First level / tier / type</v>
      </c>
      <c r="E67" s="58" t="str">
        <f>'IGP1 Structure'!E22</f>
        <v>Local governments (City, town, village/community councils)</v>
      </c>
      <c r="F67" s="58">
        <f>'IGP1 Structure'!F22</f>
        <v>201</v>
      </c>
      <c r="G67" s="58" t="str">
        <f>'IGP1 Structure'!G22</f>
        <v>Yes</v>
      </c>
      <c r="H67" s="58" t="str">
        <f>'IGP1 Structure'!H22</f>
        <v>No</v>
      </c>
      <c r="I67" s="58" t="str">
        <f>'IGP1 Structure'!I22</f>
        <v>2-Main Local</v>
      </c>
      <c r="J67" s="58">
        <f>'IGP1 Structure'!J22</f>
        <v>0</v>
      </c>
      <c r="K67" s="58">
        <f>'IGP1 Structure'!K22</f>
        <v>0</v>
      </c>
      <c r="L67" s="58" t="str">
        <f>'IGP1 Structure'!L22</f>
        <v>There are three categories of local governments in Belize:  1. Urban councils, which include: a) Belize City Council and Belmopan City Council. 2. Town councils (7). 3. Village and Community Councils (192).</v>
      </c>
    </row>
    <row r="68" spans="1:17">
      <c r="A68" s="58">
        <f>'IGP1 Structure'!A23</f>
        <v>0</v>
      </c>
      <c r="B68" s="58">
        <f>'IGP1 Structure'!B23</f>
        <v>0</v>
      </c>
      <c r="C68" s="58" t="str">
        <f>'IGP1 Structure'!C23</f>
        <v>S2</v>
      </c>
      <c r="D68" s="58" t="str">
        <f>'IGP1 Structure'!D23</f>
        <v>Second level / tier  / type</v>
      </c>
      <c r="E68" s="58" t="str">
        <f>'IGP1 Structure'!E23</f>
        <v>Alcaldes</v>
      </c>
      <c r="F68" s="58">
        <f>'IGP1 Structure'!F23</f>
        <v>84</v>
      </c>
      <c r="G68" s="58" t="str">
        <f>'IGP1 Structure'!G23</f>
        <v>No</v>
      </c>
      <c r="H68" s="58" t="str">
        <f>'IGP1 Structure'!H23</f>
        <v>No</v>
      </c>
      <c r="I68" s="58" t="str">
        <f>'IGP1 Structure'!I23</f>
        <v>6-Other Local</v>
      </c>
      <c r="J68" s="58">
        <f>'IGP1 Structure'!J23</f>
        <v>0</v>
      </c>
      <c r="K68" s="58">
        <f>'IGP1 Structure'!K23</f>
        <v>0</v>
      </c>
      <c r="L68" s="58" t="str">
        <f>'IGP1 Structure'!L23</f>
        <v>The alcalde system is parallel to the municipal system, which is used mainly in Mayan communities.</v>
      </c>
    </row>
    <row r="69" spans="1:17">
      <c r="A69" s="58">
        <f>'IGP1 Structure'!A24</f>
        <v>0</v>
      </c>
      <c r="B69" s="58">
        <f>'IGP1 Structure'!B24</f>
        <v>0</v>
      </c>
      <c r="C69" s="58" t="str">
        <f>'IGP1 Structure'!C24</f>
        <v>S3</v>
      </c>
      <c r="D69" s="58" t="str">
        <f>'IGP1 Structure'!D24</f>
        <v>Third level / tier / type</v>
      </c>
      <c r="E69" s="58" t="str">
        <f>'IGP1 Structure'!E24</f>
        <v>-</v>
      </c>
      <c r="F69" s="58">
        <f>'IGP1 Structure'!F24</f>
        <v>0</v>
      </c>
      <c r="G69" s="58" t="str">
        <f>'IGP1 Structure'!G24</f>
        <v>...</v>
      </c>
      <c r="H69" s="58" t="str">
        <f>'IGP1 Structure'!H24</f>
        <v>...</v>
      </c>
      <c r="I69" s="58" t="str">
        <f>'IGP1 Structure'!I24</f>
        <v>…</v>
      </c>
      <c r="J69" s="58">
        <f>'IGP1 Structure'!J24</f>
        <v>0</v>
      </c>
      <c r="K69" s="58">
        <f>'IGP1 Structure'!K24</f>
        <v>0</v>
      </c>
      <c r="L69" s="58">
        <f>'IGP1 Structure'!L24</f>
        <v>0</v>
      </c>
    </row>
    <row r="70" spans="1:17">
      <c r="A70" s="58">
        <f>'IGP1 Structure'!A25</f>
        <v>0</v>
      </c>
      <c r="B70" s="58">
        <f>'IGP1 Structure'!B25</f>
        <v>0</v>
      </c>
      <c r="C70" s="58" t="str">
        <f>'IGP1 Structure'!C25</f>
        <v>S4</v>
      </c>
      <c r="D70" s="58" t="str">
        <f>'IGP1 Structure'!D25</f>
        <v>Fourth level / tier / type</v>
      </c>
      <c r="E70" s="58" t="str">
        <f>'IGP1 Structure'!E25</f>
        <v>-</v>
      </c>
      <c r="F70" s="58">
        <f>'IGP1 Structure'!F25</f>
        <v>0</v>
      </c>
      <c r="G70" s="58" t="str">
        <f>'IGP1 Structure'!G25</f>
        <v>...</v>
      </c>
      <c r="H70" s="58" t="str">
        <f>'IGP1 Structure'!H25</f>
        <v>...</v>
      </c>
      <c r="I70" s="58" t="str">
        <f>'IGP1 Structure'!I25</f>
        <v>…</v>
      </c>
      <c r="J70" s="58">
        <f>'IGP1 Structure'!J25</f>
        <v>0</v>
      </c>
      <c r="K70" s="58">
        <f>'IGP1 Structure'!K25</f>
        <v>0</v>
      </c>
      <c r="L70" s="58">
        <f>'IGP1 Structure'!L25</f>
        <v>0</v>
      </c>
    </row>
    <row r="71" spans="1:17">
      <c r="A71" s="58">
        <f>'IGP1 Structure'!A26</f>
        <v>0</v>
      </c>
      <c r="B71" s="58">
        <f>'IGP1 Structure'!B26</f>
        <v>0</v>
      </c>
      <c r="C71" s="58">
        <f>'IGP1 Structure'!C26</f>
        <v>0</v>
      </c>
      <c r="D71" s="58">
        <f>'IGP1 Structure'!D26</f>
        <v>0</v>
      </c>
      <c r="E71" s="58">
        <f>'IGP1 Structure'!E26</f>
        <v>0</v>
      </c>
      <c r="F71" s="58">
        <f>'IGP1 Structure'!F26</f>
        <v>0</v>
      </c>
      <c r="G71" s="58">
        <f>'IGP1 Structure'!G26</f>
        <v>0</v>
      </c>
      <c r="H71" s="58">
        <f>'IGP1 Structure'!H26</f>
        <v>0</v>
      </c>
      <c r="I71" s="58">
        <f>'IGP1 Structure'!I26</f>
        <v>0</v>
      </c>
      <c r="J71" s="58">
        <f>'IGP1 Structure'!J26</f>
        <v>0</v>
      </c>
      <c r="K71" s="58">
        <f>'IGP1 Structure'!K26</f>
        <v>0</v>
      </c>
      <c r="L71" s="58">
        <f>'IGP1 Structure'!L26</f>
        <v>0</v>
      </c>
    </row>
    <row r="72" spans="1:17" s="197" customFormat="1" ht="12" thickBot="1">
      <c r="A72" s="197">
        <f>'IGP1 Structure'!A27</f>
        <v>0</v>
      </c>
      <c r="B72" s="197">
        <f>'IGP1 Structure'!B27</f>
        <v>0</v>
      </c>
      <c r="C72" s="197">
        <f>'IGP1 Structure'!C27</f>
        <v>0</v>
      </c>
      <c r="D72" s="197">
        <f>'IGP1 Structure'!D27</f>
        <v>0</v>
      </c>
      <c r="E72" s="197">
        <f>'IGP1 Structure'!E27</f>
        <v>0</v>
      </c>
      <c r="F72" s="197">
        <f>'IGP1 Structure'!F27</f>
        <v>0</v>
      </c>
      <c r="G72" s="197">
        <f>'IGP1 Structure'!G27</f>
        <v>0</v>
      </c>
      <c r="H72" s="197">
        <f>'IGP1 Structure'!H27</f>
        <v>0</v>
      </c>
      <c r="I72" s="197">
        <f>'IGP1 Structure'!I27</f>
        <v>0</v>
      </c>
      <c r="J72" s="197">
        <f>'IGP1 Structure'!J27</f>
        <v>0</v>
      </c>
      <c r="K72" s="197">
        <f>'IGP1 Structure'!K27</f>
        <v>0</v>
      </c>
      <c r="L72" s="197">
        <f>'IGP1 Structure'!L27</f>
        <v>0</v>
      </c>
      <c r="N72" s="198"/>
      <c r="O72" s="198"/>
      <c r="P72" s="198"/>
      <c r="Q72" s="198"/>
    </row>
    <row r="73" spans="1:17">
      <c r="A73" s="58">
        <f>'IGP2 Governance'!A1</f>
        <v>0</v>
      </c>
      <c r="B73" s="58">
        <f>'IGP2 Governance'!B1</f>
        <v>0</v>
      </c>
      <c r="C73" s="58">
        <f>'IGP2 Governance'!C1</f>
        <v>0</v>
      </c>
      <c r="D73" s="58">
        <f>'IGP2 Governance'!D1</f>
        <v>0</v>
      </c>
      <c r="E73" s="58">
        <f>'IGP2 Governance'!E1</f>
        <v>0</v>
      </c>
      <c r="F73" s="58">
        <f>'IGP2 Governance'!F1</f>
        <v>0</v>
      </c>
      <c r="G73" s="58">
        <f>'IGP2 Governance'!G1</f>
        <v>0</v>
      </c>
      <c r="H73" s="58">
        <f>'IGP2 Governance'!H1</f>
        <v>0</v>
      </c>
      <c r="I73" s="58">
        <f>'IGP2 Governance'!I1</f>
        <v>0</v>
      </c>
      <c r="J73" s="58">
        <f>'IGP2 Governance'!J1</f>
        <v>0</v>
      </c>
      <c r="K73" s="58">
        <f>'IGP2 Governance'!K1</f>
        <v>0</v>
      </c>
      <c r="L73" s="58">
        <f>'IGP2 Governance'!L1</f>
        <v>0</v>
      </c>
      <c r="M73" s="58">
        <f>'IGP2 Governance'!M1</f>
        <v>0</v>
      </c>
    </row>
    <row r="74" spans="1:17">
      <c r="A74" s="58">
        <f>'IGP2 Governance'!A2</f>
        <v>0</v>
      </c>
      <c r="B74" s="58">
        <f>'IGP2 Governance'!B2</f>
        <v>0</v>
      </c>
      <c r="C74" s="58">
        <f>'IGP2 Governance'!C2</f>
        <v>0</v>
      </c>
      <c r="D74" s="58" t="str">
        <f>'IGP2 Governance'!D2</f>
        <v>LoGICA INTERGOVERNMENTAL PROFILE: NATURE OF SUBNATIONAL GOVERNANCE INSTITUTIONS</v>
      </c>
      <c r="E74" s="58">
        <f>'IGP2 Governance'!E2</f>
        <v>0</v>
      </c>
      <c r="F74" s="58">
        <f>'IGP2 Governance'!F2</f>
        <v>0</v>
      </c>
      <c r="G74" s="58">
        <f>'IGP2 Governance'!G2</f>
        <v>0</v>
      </c>
      <c r="H74" s="58">
        <f>'IGP2 Governance'!H2</f>
        <v>0</v>
      </c>
      <c r="I74" s="58">
        <f>'IGP2 Governance'!I2</f>
        <v>0</v>
      </c>
      <c r="J74" s="58">
        <f>'IGP2 Governance'!J2</f>
        <v>0</v>
      </c>
      <c r="K74" s="58">
        <f>'IGP2 Governance'!K2</f>
        <v>0</v>
      </c>
      <c r="L74" s="58">
        <f>'IGP2 Governance'!L2</f>
        <v>0</v>
      </c>
      <c r="M74" s="58">
        <f>'IGP2 Governance'!M2</f>
        <v>0</v>
      </c>
    </row>
    <row r="75" spans="1:17">
      <c r="A75" s="58">
        <f>'IGP2 Governance'!A3</f>
        <v>0</v>
      </c>
      <c r="B75" s="58">
        <f>'IGP2 Governance'!B3</f>
        <v>0</v>
      </c>
      <c r="C75" s="58">
        <f>'IGP2 Governance'!C3</f>
        <v>0</v>
      </c>
      <c r="D75" s="58">
        <f>'IGP2 Governance'!D3</f>
        <v>0</v>
      </c>
      <c r="E75" s="58">
        <f>'IGP2 Governance'!E3</f>
        <v>0</v>
      </c>
      <c r="F75" s="58">
        <f>'IGP2 Governance'!F3</f>
        <v>0</v>
      </c>
      <c r="G75" s="58">
        <f>'IGP2 Governance'!G3</f>
        <v>0</v>
      </c>
      <c r="H75" s="58">
        <f>'IGP2 Governance'!H3</f>
        <v>0</v>
      </c>
      <c r="I75" s="58">
        <f>'IGP2 Governance'!I3</f>
        <v>0</v>
      </c>
      <c r="J75" s="58">
        <f>'IGP2 Governance'!J3</f>
        <v>0</v>
      </c>
      <c r="K75" s="58">
        <f>'IGP2 Governance'!K3</f>
        <v>0</v>
      </c>
      <c r="L75" s="58">
        <f>'IGP2 Governance'!L3</f>
        <v>0</v>
      </c>
      <c r="M75" s="58">
        <f>'IGP2 Governance'!M3</f>
        <v>0</v>
      </c>
    </row>
    <row r="76" spans="1:17">
      <c r="A76" s="58">
        <f>'IGP2 Governance'!A4</f>
        <v>0</v>
      </c>
      <c r="B76" s="58">
        <f>'IGP2 Governance'!B4</f>
        <v>0</v>
      </c>
      <c r="C76" s="58">
        <f>'IGP2 Governance'!C4</f>
        <v>0</v>
      </c>
      <c r="D76" s="58">
        <f>'IGP2 Governance'!D4</f>
        <v>0</v>
      </c>
      <c r="E76" s="58">
        <f>'IGP2 Governance'!E4</f>
        <v>0</v>
      </c>
      <c r="F76" s="58">
        <f>'IGP2 Governance'!F4</f>
        <v>0</v>
      </c>
      <c r="G76" s="58">
        <f>'IGP2 Governance'!G4</f>
        <v>0</v>
      </c>
      <c r="H76" s="58">
        <f>'IGP2 Governance'!H4</f>
        <v>0</v>
      </c>
      <c r="I76" s="58">
        <f>'IGP2 Governance'!I4</f>
        <v>0</v>
      </c>
      <c r="J76" s="58">
        <f>'IGP2 Governance'!J4</f>
        <v>0</v>
      </c>
      <c r="K76" s="58">
        <f>'IGP2 Governance'!K4</f>
        <v>0</v>
      </c>
      <c r="L76" s="58">
        <f>'IGP2 Governance'!L4</f>
        <v>0</v>
      </c>
      <c r="M76" s="58">
        <f>'IGP2 Governance'!M4</f>
        <v>0</v>
      </c>
    </row>
    <row r="77" spans="1:17">
      <c r="A77" s="58">
        <f>'IGP2 Governance'!A5</f>
        <v>0</v>
      </c>
      <c r="B77" s="58">
        <f>'IGP2 Governance'!B5</f>
        <v>0</v>
      </c>
      <c r="C77" s="58">
        <f>'IGP2 Governance'!C5</f>
        <v>0</v>
      </c>
      <c r="D77" s="58" t="str">
        <f>'IGP2 Governance'!D5</f>
        <v>Government level / tier / type</v>
      </c>
      <c r="E77" s="58" t="str">
        <f>'IGP2 Governance'!E5</f>
        <v>Local governments (City, town, village/community councils)</v>
      </c>
      <c r="F77" s="58" t="str">
        <f>'IGP2 Governance'!F5</f>
        <v>Alcaldes</v>
      </c>
      <c r="G77" s="58" t="str">
        <f>'IGP2 Governance'!G5</f>
        <v>-</v>
      </c>
      <c r="H77" s="58" t="str">
        <f>'IGP2 Governance'!H5</f>
        <v>-</v>
      </c>
      <c r="I77" s="58">
        <f>'IGP2 Governance'!I5</f>
        <v>0</v>
      </c>
      <c r="J77" s="58" t="str">
        <f>'IGP2 Governance'!J5</f>
        <v>Comments / Clarification: 
Local governments (City, town, village/community councils)</v>
      </c>
      <c r="K77" s="58" t="str">
        <f>'IGP2 Governance'!K5</f>
        <v>Comments / Clarification: 
Alcaldes</v>
      </c>
      <c r="L77" s="58" t="str">
        <f>'IGP2 Governance'!L5</f>
        <v>Comments / Clarification: 
-</v>
      </c>
      <c r="M77" s="58" t="str">
        <f>'IGP2 Governance'!M5</f>
        <v>Comments / Clarification: 
-</v>
      </c>
    </row>
    <row r="78" spans="1:17">
      <c r="A78" s="58">
        <f>'IGP2 Governance'!A6</f>
        <v>0</v>
      </c>
      <c r="B78" s="58">
        <f>'IGP2 Governance'!B6</f>
        <v>0</v>
      </c>
      <c r="C78" s="58">
        <f>'IGP2 Governance'!C6</f>
        <v>0</v>
      </c>
      <c r="D78" s="58">
        <f>'IGP2 Governance'!D6</f>
        <v>0</v>
      </c>
      <c r="E78" s="58">
        <f>'IGP2 Governance'!E6</f>
        <v>0</v>
      </c>
      <c r="F78" s="58">
        <f>'IGP2 Governance'!F6</f>
        <v>0</v>
      </c>
      <c r="G78" s="58">
        <f>'IGP2 Governance'!G6</f>
        <v>0</v>
      </c>
      <c r="H78" s="58">
        <f>'IGP2 Governance'!H6</f>
        <v>0</v>
      </c>
      <c r="I78" s="58">
        <f>'IGP2 Governance'!I6</f>
        <v>0</v>
      </c>
      <c r="J78" s="58">
        <f>'IGP2 Governance'!J6</f>
        <v>0</v>
      </c>
      <c r="K78" s="58">
        <f>'IGP2 Governance'!K6</f>
        <v>0</v>
      </c>
      <c r="L78" s="58">
        <f>'IGP2 Governance'!L6</f>
        <v>0</v>
      </c>
      <c r="M78" s="58">
        <f>'IGP2 Governance'!M6</f>
        <v>0</v>
      </c>
    </row>
    <row r="79" spans="1:17">
      <c r="A79" s="58">
        <f>'IGP2 Governance'!A7</f>
        <v>0</v>
      </c>
      <c r="B79" s="58">
        <f>'IGP2 Governance'!B7</f>
        <v>0</v>
      </c>
      <c r="C79" s="58" t="str">
        <f>'IGP2 Governance'!C7</f>
        <v>G1</v>
      </c>
      <c r="D79" s="58" t="str">
        <f>'IGP2 Governance'!D7</f>
        <v>Institutional characteristics, autonomy and authority</v>
      </c>
      <c r="E79" s="58">
        <f>'IGP2 Governance'!E7</f>
        <v>0</v>
      </c>
      <c r="F79" s="58">
        <f>'IGP2 Governance'!F7</f>
        <v>0</v>
      </c>
      <c r="G79" s="58">
        <f>'IGP2 Governance'!G7</f>
        <v>0</v>
      </c>
      <c r="H79" s="58">
        <f>'IGP2 Governance'!H7</f>
        <v>0</v>
      </c>
      <c r="I79" s="58">
        <f>'IGP2 Governance'!I7</f>
        <v>0</v>
      </c>
      <c r="J79" s="58">
        <f>'IGP2 Governance'!J7</f>
        <v>0</v>
      </c>
      <c r="K79" s="58">
        <f>'IGP2 Governance'!K7</f>
        <v>0</v>
      </c>
      <c r="L79" s="58">
        <f>'IGP2 Governance'!L7</f>
        <v>0</v>
      </c>
      <c r="M79" s="58">
        <f>'IGP2 Governance'!M7</f>
        <v>0</v>
      </c>
    </row>
    <row r="80" spans="1:17">
      <c r="A80" s="58">
        <f>'IGP2 Governance'!A8</f>
        <v>0</v>
      </c>
      <c r="B80" s="58">
        <f>'IGP2 Governance'!B8</f>
        <v>0</v>
      </c>
      <c r="C80" s="58" t="str">
        <f>'IGP2 Governance'!C8</f>
        <v>G1.1A</v>
      </c>
      <c r="D80" s="58" t="str">
        <f>'IGP2 Governance'!D8</f>
        <v>Are subnational entities at this level/tier/type de jure corporate bodies (institutional units)?</v>
      </c>
      <c r="E80" s="58" t="str">
        <f>'IGP2 Governance'!E8</f>
        <v>Yes</v>
      </c>
      <c r="F80" s="58" t="str">
        <f>'IGP2 Governance'!F8</f>
        <v>No</v>
      </c>
      <c r="G80" s="58" t="str">
        <f>'IGP2 Governance'!G8</f>
        <v>…</v>
      </c>
      <c r="H80" s="58" t="str">
        <f>'IGP2 Governance'!H8</f>
        <v>…</v>
      </c>
      <c r="I80" s="58">
        <f>'IGP2 Governance'!I8</f>
        <v>0</v>
      </c>
      <c r="J80" s="58">
        <f>'IGP2 Governance'!J8</f>
        <v>0</v>
      </c>
      <c r="K80" s="58">
        <f>'IGP2 Governance'!K8</f>
        <v>0</v>
      </c>
      <c r="L80" s="58">
        <f>'IGP2 Governance'!L8</f>
        <v>0</v>
      </c>
      <c r="M80" s="58">
        <f>'IGP2 Governance'!M8</f>
        <v>0</v>
      </c>
    </row>
    <row r="81" spans="1:13">
      <c r="A81" s="58">
        <f>'IGP2 Governance'!A9</f>
        <v>0</v>
      </c>
      <c r="B81" s="58">
        <f>'IGP2 Governance'!B9</f>
        <v>0</v>
      </c>
      <c r="C81" s="58" t="str">
        <f>'IGP2 Governance'!C9</f>
        <v>G1.1B</v>
      </c>
      <c r="D81" s="58" t="str">
        <f>'IGP2 Governance'!D9</f>
        <v>Do subnational entities at this level/tier/type engage in public sector functions?</v>
      </c>
      <c r="E81" s="58" t="str">
        <f>'IGP2 Governance'!E9</f>
        <v>Yes</v>
      </c>
      <c r="F81" s="58" t="str">
        <f>'IGP2 Governance'!F9</f>
        <v>No</v>
      </c>
      <c r="G81" s="58" t="str">
        <f>'IGP2 Governance'!G9</f>
        <v>…</v>
      </c>
      <c r="H81" s="58" t="str">
        <f>'IGP2 Governance'!H9</f>
        <v>…</v>
      </c>
      <c r="I81" s="58">
        <f>'IGP2 Governance'!I9</f>
        <v>0</v>
      </c>
      <c r="J81" s="58">
        <f>'IGP2 Governance'!J9</f>
        <v>0</v>
      </c>
      <c r="K81" s="58" t="str">
        <f>'IGP2 Governance'!K9</f>
        <v>Legally, alcaldes are local elected officials who can have functions in the areas of education, public security, and public registry of births and death, but in practice they don't exercise those functions. Alcaldes also serve an interesting function as a link between communities and the central government, as they are charged with presenting the demands of local communities in the areas of education and health</v>
      </c>
      <c r="L81" s="58">
        <f>'IGP2 Governance'!L9</f>
        <v>0</v>
      </c>
      <c r="M81" s="58">
        <f>'IGP2 Governance'!M9</f>
        <v>0</v>
      </c>
    </row>
    <row r="82" spans="1:13">
      <c r="A82" s="58">
        <f>'IGP2 Governance'!A10</f>
        <v>0</v>
      </c>
      <c r="B82" s="58">
        <f>'IGP2 Governance'!B10</f>
        <v>0</v>
      </c>
      <c r="C82" s="58" t="str">
        <f>'IGP2 Governance'!C10</f>
        <v>G1.2</v>
      </c>
      <c r="D82" s="58" t="str">
        <f>'IGP2 Governance'!D10</f>
        <v>Are subnational entities at this level/tier/type de facto corporate bodies (institutional units)?</v>
      </c>
      <c r="E82" s="58" t="str">
        <f>'IGP2 Governance'!E10</f>
        <v>Yes</v>
      </c>
      <c r="F82" s="58" t="str">
        <f>'IGP2 Governance'!F10</f>
        <v>No</v>
      </c>
      <c r="G82" s="58" t="str">
        <f>'IGP2 Governance'!G10</f>
        <v>…</v>
      </c>
      <c r="H82" s="58" t="str">
        <f>'IGP2 Governance'!H10</f>
        <v>…</v>
      </c>
      <c r="I82" s="58">
        <f>'IGP2 Governance'!I10</f>
        <v>0</v>
      </c>
      <c r="J82" s="58" t="str">
        <f>'IGP2 Governance'!J10</f>
        <v>Local governments meet the precondition of de facto corporate bodies.</v>
      </c>
      <c r="K82" s="58">
        <f>'IGP2 Governance'!K10</f>
        <v>0</v>
      </c>
      <c r="L82" s="58">
        <f>'IGP2 Governance'!L10</f>
        <v>0</v>
      </c>
      <c r="M82" s="58">
        <f>'IGP2 Governance'!M10</f>
        <v>0</v>
      </c>
    </row>
    <row r="83" spans="1:13">
      <c r="A83" s="58">
        <f>'IGP2 Governance'!A11</f>
        <v>0</v>
      </c>
      <c r="B83" s="58">
        <f>'IGP2 Governance'!B11</f>
        <v>0</v>
      </c>
      <c r="C83" s="58" t="str">
        <f>'IGP2 Governance'!C11</f>
        <v>G1.3</v>
      </c>
      <c r="D83" s="58" t="str">
        <f>'IGP2 Governance'!D11</f>
        <v xml:space="preserve">Do subnational institutions have extensive (de jure / de facto) functional responsibilities? </v>
      </c>
      <c r="E83" s="58" t="str">
        <f>'IGP2 Governance'!E11</f>
        <v>No</v>
      </c>
      <c r="F83" s="58" t="str">
        <f>'IGP2 Governance'!F11</f>
        <v>No</v>
      </c>
      <c r="G83" s="58" t="str">
        <f>'IGP2 Governance'!G11</f>
        <v>…</v>
      </c>
      <c r="H83" s="58" t="str">
        <f>'IGP2 Governance'!H11</f>
        <v>…</v>
      </c>
      <c r="I83" s="58">
        <f>'IGP2 Governance'!I11</f>
        <v>0</v>
      </c>
      <c r="J83" s="58" t="str">
        <f>'IGP2 Governance'!J11</f>
        <v>All local government authorities are general-purpose governance entities. They are in charge of secondary road maintenance and cemetery services. Large municipalities are also charged with waste disposal, and markets and parks management.</v>
      </c>
      <c r="K83" s="58">
        <f>'IGP2 Governance'!K11</f>
        <v>0</v>
      </c>
      <c r="L83" s="58">
        <f>'IGP2 Governance'!L11</f>
        <v>0</v>
      </c>
      <c r="M83" s="58">
        <f>'IGP2 Governance'!M11</f>
        <v>0</v>
      </c>
    </row>
    <row r="84" spans="1:13">
      <c r="A84" s="58">
        <f>'IGP2 Governance'!A12</f>
        <v>0</v>
      </c>
      <c r="B84" s="58">
        <f>'IGP2 Governance'!B12</f>
        <v>0</v>
      </c>
      <c r="C84" s="58">
        <f>'IGP2 Governance'!C12</f>
        <v>0</v>
      </c>
      <c r="D84" s="58">
        <f>'IGP2 Governance'!D12</f>
        <v>0</v>
      </c>
      <c r="E84" s="58">
        <f>'IGP2 Governance'!E12</f>
        <v>0</v>
      </c>
      <c r="F84" s="58">
        <f>'IGP2 Governance'!F12</f>
        <v>0</v>
      </c>
      <c r="G84" s="58">
        <f>'IGP2 Governance'!G12</f>
        <v>0</v>
      </c>
      <c r="H84" s="58">
        <f>'IGP2 Governance'!H12</f>
        <v>0</v>
      </c>
      <c r="I84" s="58">
        <f>'IGP2 Governance'!I12</f>
        <v>0</v>
      </c>
      <c r="J84" s="58">
        <f>'IGP2 Governance'!J12</f>
        <v>0</v>
      </c>
      <c r="K84" s="58">
        <f>'IGP2 Governance'!K12</f>
        <v>0</v>
      </c>
      <c r="L84" s="58">
        <f>'IGP2 Governance'!L12</f>
        <v>0</v>
      </c>
      <c r="M84" s="58">
        <f>'IGP2 Governance'!M12</f>
        <v>0</v>
      </c>
    </row>
    <row r="85" spans="1:13">
      <c r="A85" s="58">
        <f>'IGP2 Governance'!A13</f>
        <v>0</v>
      </c>
      <c r="B85" s="58">
        <f>'IGP2 Governance'!B13</f>
        <v>0</v>
      </c>
      <c r="C85" s="58" t="str">
        <f>'IGP2 Governance'!C13</f>
        <v>G2</v>
      </c>
      <c r="D85" s="58" t="str">
        <f>'IGP2 Governance'!D13</f>
        <v>Political characteristics, autonomy and authority</v>
      </c>
      <c r="E85" s="58">
        <f>'IGP2 Governance'!E13</f>
        <v>0</v>
      </c>
      <c r="F85" s="58">
        <f>'IGP2 Governance'!F13</f>
        <v>0</v>
      </c>
      <c r="G85" s="58">
        <f>'IGP2 Governance'!G13</f>
        <v>0</v>
      </c>
      <c r="H85" s="58">
        <f>'IGP2 Governance'!H13</f>
        <v>0</v>
      </c>
      <c r="I85" s="58">
        <f>'IGP2 Governance'!I13</f>
        <v>0</v>
      </c>
      <c r="J85" s="58">
        <f>'IGP2 Governance'!J13</f>
        <v>0</v>
      </c>
      <c r="K85" s="58">
        <f>'IGP2 Governance'!K13</f>
        <v>0</v>
      </c>
      <c r="L85" s="58">
        <f>'IGP2 Governance'!L13</f>
        <v>0</v>
      </c>
      <c r="M85" s="58">
        <f>'IGP2 Governance'!M13</f>
        <v>0</v>
      </c>
    </row>
    <row r="86" spans="1:13">
      <c r="A86" s="58">
        <f>'IGP2 Governance'!A14</f>
        <v>0</v>
      </c>
      <c r="B86" s="58">
        <f>'IGP2 Governance'!B14</f>
        <v>0</v>
      </c>
      <c r="C86" s="58" t="str">
        <f>'IGP2 Governance'!C14</f>
        <v>G2.1A</v>
      </c>
      <c r="D86" s="58" t="str">
        <f>'IGP2 Governance'!D14</f>
        <v>Do subnational entities at this level/tier/type have their own (political/elected) leadership?</v>
      </c>
      <c r="E86" s="58" t="str">
        <f>'IGP2 Governance'!E14</f>
        <v>Yes</v>
      </c>
      <c r="F86" s="58" t="str">
        <f>'IGP2 Governance'!F14</f>
        <v>Yes</v>
      </c>
      <c r="G86" s="58" t="str">
        <f>'IGP2 Governance'!G14</f>
        <v>…</v>
      </c>
      <c r="H86" s="58" t="str">
        <f>'IGP2 Governance'!H14</f>
        <v>…</v>
      </c>
      <c r="I86" s="58">
        <f>'IGP2 Governance'!I14</f>
        <v>0</v>
      </c>
      <c r="J86" s="58" t="str">
        <f>'IGP2 Governance'!J14</f>
        <v>There are elections every three years</v>
      </c>
      <c r="K86" s="58">
        <f>'IGP2 Governance'!K14</f>
        <v>0</v>
      </c>
      <c r="L86" s="58">
        <f>'IGP2 Governance'!L14</f>
        <v>0</v>
      </c>
      <c r="M86" s="58">
        <f>'IGP2 Governance'!M14</f>
        <v>0</v>
      </c>
    </row>
    <row r="87" spans="1:13">
      <c r="A87" s="58">
        <f>'IGP2 Governance'!A15</f>
        <v>0</v>
      </c>
      <c r="B87" s="58">
        <f>'IGP2 Governance'!B15</f>
        <v>0</v>
      </c>
      <c r="C87" s="58" t="str">
        <f>'IGP2 Governance'!C15</f>
        <v>G2.1B</v>
      </c>
      <c r="D87" s="58" t="str">
        <f>'IGP2 Governance'!D15</f>
        <v>Does the political leadership have a degree of autonomy and authoritative decision-making power?</v>
      </c>
      <c r="E87" s="58" t="str">
        <f>'IGP2 Governance'!E15</f>
        <v>Yes</v>
      </c>
      <c r="F87" s="58" t="str">
        <f>'IGP2 Governance'!F15</f>
        <v>Yes</v>
      </c>
      <c r="G87" s="58" t="str">
        <f>'IGP2 Governance'!G15</f>
        <v>…</v>
      </c>
      <c r="H87" s="58" t="str">
        <f>'IGP2 Governance'!H15</f>
        <v>…</v>
      </c>
      <c r="I87" s="58">
        <f>'IGP2 Governance'!I15</f>
        <v>0</v>
      </c>
      <c r="J87" s="58">
        <f>'IGP2 Governance'!J15</f>
        <v>0</v>
      </c>
      <c r="K87" s="58">
        <f>'IGP2 Governance'!K15</f>
        <v>0</v>
      </c>
      <c r="L87" s="58">
        <f>'IGP2 Governance'!L15</f>
        <v>0</v>
      </c>
      <c r="M87" s="58">
        <f>'IGP2 Governance'!M15</f>
        <v>0</v>
      </c>
    </row>
    <row r="88" spans="1:13">
      <c r="A88" s="58">
        <f>'IGP2 Governance'!A16</f>
        <v>0</v>
      </c>
      <c r="B88" s="58">
        <f>'IGP2 Governance'!B16</f>
        <v>0</v>
      </c>
      <c r="C88" s="58" t="str">
        <f>'IGP2 Governance'!C16</f>
        <v>G2.2A</v>
      </c>
      <c r="D88" s="58" t="str">
        <f>'IGP2 Governance'!D16</f>
        <v>Is the subnational political leadership, at least in part, (directly or indirectly) elected?</v>
      </c>
      <c r="E88" s="58" t="str">
        <f>'IGP2 Governance'!E16</f>
        <v>Yes</v>
      </c>
      <c r="F88" s="58" t="str">
        <f>'IGP2 Governance'!F16</f>
        <v>Yes</v>
      </c>
      <c r="G88" s="58" t="str">
        <f>'IGP2 Governance'!G16</f>
        <v>…</v>
      </c>
      <c r="H88" s="58" t="str">
        <f>'IGP2 Governance'!H16</f>
        <v>…</v>
      </c>
      <c r="I88" s="58">
        <f>'IGP2 Governance'!I16</f>
        <v>0</v>
      </c>
      <c r="J88" s="58">
        <f>'IGP2 Governance'!J16</f>
        <v>0</v>
      </c>
      <c r="K88" s="58">
        <f>'IGP2 Governance'!K16</f>
        <v>0</v>
      </c>
      <c r="L88" s="58">
        <f>'IGP2 Governance'!L16</f>
        <v>0</v>
      </c>
      <c r="M88" s="58">
        <f>'IGP2 Governance'!M16</f>
        <v>0</v>
      </c>
    </row>
    <row r="89" spans="1:13">
      <c r="A89" s="58">
        <f>'IGP2 Governance'!A17</f>
        <v>0</v>
      </c>
      <c r="B89" s="58">
        <f>'IGP2 Governance'!B17</f>
        <v>0</v>
      </c>
      <c r="C89" s="58" t="str">
        <f>'IGP2 Governance'!C17</f>
        <v>G2.2B</v>
      </c>
      <c r="D89" s="58" t="str">
        <f>'IGP2 Governance'!D17</f>
        <v>Do subnational entities have (de jure / de facto) autonomy and authoritative power over political decisions?</v>
      </c>
      <c r="E89" s="58" t="str">
        <f>'IGP2 Governance'!E17</f>
        <v>No</v>
      </c>
      <c r="F89" s="58" t="str">
        <f>'IGP2 Governance'!F17</f>
        <v>No</v>
      </c>
      <c r="G89" s="58" t="str">
        <f>'IGP2 Governance'!G17</f>
        <v>…</v>
      </c>
      <c r="H89" s="58" t="str">
        <f>'IGP2 Governance'!H17</f>
        <v>…</v>
      </c>
      <c r="I89" s="58">
        <f>'IGP2 Governance'!I17</f>
        <v>0</v>
      </c>
      <c r="J89" s="58" t="str">
        <f>'IGP2 Governance'!J17</f>
        <v>Local governments lack authoritative decision-making power over their budgets. Furthermore, all by-laws made by local council shall be laid before the House of Representatives through the Minister and shall be subject to (positive or negative) resolution by that House.</v>
      </c>
      <c r="K89" s="58">
        <f>'IGP2 Governance'!K17</f>
        <v>0</v>
      </c>
      <c r="L89" s="58">
        <f>'IGP2 Governance'!L17</f>
        <v>0</v>
      </c>
      <c r="M89" s="58">
        <f>'IGP2 Governance'!M17</f>
        <v>0</v>
      </c>
    </row>
    <row r="90" spans="1:13">
      <c r="A90" s="58">
        <f>'IGP2 Governance'!A18</f>
        <v>0</v>
      </c>
      <c r="B90" s="58">
        <f>'IGP2 Governance'!B18</f>
        <v>0</v>
      </c>
      <c r="C90" s="58" t="str">
        <f>'IGP2 Governance'!C18</f>
        <v>G2.3A</v>
      </c>
      <c r="D90" s="58" t="str">
        <f>'IGP2 Governance'!D18</f>
        <v>Is the subnational political leadership (at least in part) directly elected?</v>
      </c>
      <c r="E90" s="58" t="str">
        <f>'IGP2 Governance'!E18</f>
        <v>Yes</v>
      </c>
      <c r="F90" s="58" t="str">
        <f>'IGP2 Governance'!F18</f>
        <v>Yes</v>
      </c>
      <c r="G90" s="58" t="str">
        <f>'IGP2 Governance'!G18</f>
        <v>…</v>
      </c>
      <c r="H90" s="58" t="str">
        <f>'IGP2 Governance'!H18</f>
        <v>…</v>
      </c>
      <c r="I90" s="58">
        <f>'IGP2 Governance'!I18</f>
        <v>0</v>
      </c>
      <c r="J90" s="58">
        <f>'IGP2 Governance'!J18</f>
        <v>0</v>
      </c>
      <c r="K90" s="58">
        <f>'IGP2 Governance'!K18</f>
        <v>0</v>
      </c>
      <c r="L90" s="58">
        <f>'IGP2 Governance'!L18</f>
        <v>0</v>
      </c>
      <c r="M90" s="58">
        <f>'IGP2 Governance'!M18</f>
        <v>0</v>
      </c>
    </row>
    <row r="91" spans="1:13">
      <c r="A91" s="58">
        <f>'IGP2 Governance'!A19</f>
        <v>0</v>
      </c>
      <c r="B91" s="58">
        <f>'IGP2 Governance'!B19</f>
        <v>0</v>
      </c>
      <c r="C91" s="58" t="str">
        <f>'IGP2 Governance'!C19</f>
        <v>G2.3B</v>
      </c>
      <c r="D91" s="58" t="str">
        <f>'IGP2 Governance'!D19</f>
        <v>Do subnational entities have extensive autonomy and authoritative power over political decisions?</v>
      </c>
      <c r="E91" s="58" t="str">
        <f>'IGP2 Governance'!E19</f>
        <v>No</v>
      </c>
      <c r="F91" s="58" t="str">
        <f>'IGP2 Governance'!F19</f>
        <v>No</v>
      </c>
      <c r="G91" s="58" t="str">
        <f>'IGP2 Governance'!G19</f>
        <v>…</v>
      </c>
      <c r="H91" s="58" t="str">
        <f>'IGP2 Governance'!H19</f>
        <v>…</v>
      </c>
      <c r="I91" s="58">
        <f>'IGP2 Governance'!I19</f>
        <v>0</v>
      </c>
      <c r="J91" s="58">
        <f>'IGP2 Governance'!J19</f>
        <v>0</v>
      </c>
      <c r="K91" s="58">
        <f>'IGP2 Governance'!K19</f>
        <v>0</v>
      </c>
      <c r="L91" s="58">
        <f>'IGP2 Governance'!L19</f>
        <v>0</v>
      </c>
      <c r="M91" s="58">
        <f>'IGP2 Governance'!M19</f>
        <v>0</v>
      </c>
    </row>
    <row r="92" spans="1:13">
      <c r="A92" s="58">
        <f>'IGP2 Governance'!A20</f>
        <v>0</v>
      </c>
      <c r="B92" s="58">
        <f>'IGP2 Governance'!B20</f>
        <v>0</v>
      </c>
      <c r="C92" s="58">
        <f>'IGP2 Governance'!C20</f>
        <v>0</v>
      </c>
      <c r="D92" s="58">
        <f>'IGP2 Governance'!D20</f>
        <v>0</v>
      </c>
      <c r="E92" s="58">
        <f>'IGP2 Governance'!E20</f>
        <v>0</v>
      </c>
      <c r="F92" s="58">
        <f>'IGP2 Governance'!F20</f>
        <v>0</v>
      </c>
      <c r="G92" s="58">
        <f>'IGP2 Governance'!G20</f>
        <v>0</v>
      </c>
      <c r="H92" s="58">
        <f>'IGP2 Governance'!H20</f>
        <v>0</v>
      </c>
      <c r="I92" s="58">
        <f>'IGP2 Governance'!I20</f>
        <v>0</v>
      </c>
      <c r="J92" s="58">
        <f>'IGP2 Governance'!J20</f>
        <v>0</v>
      </c>
      <c r="K92" s="58">
        <f>'IGP2 Governance'!K20</f>
        <v>0</v>
      </c>
      <c r="L92" s="58">
        <f>'IGP2 Governance'!L20</f>
        <v>0</v>
      </c>
      <c r="M92" s="58">
        <f>'IGP2 Governance'!M20</f>
        <v>0</v>
      </c>
    </row>
    <row r="93" spans="1:13">
      <c r="A93" s="58">
        <f>'IGP2 Governance'!A21</f>
        <v>0</v>
      </c>
      <c r="B93" s="58">
        <f>'IGP2 Governance'!B21</f>
        <v>0</v>
      </c>
      <c r="C93" s="58" t="str">
        <f>'IGP2 Governance'!C21</f>
        <v>G3</v>
      </c>
      <c r="D93" s="58" t="str">
        <f>'IGP2 Governance'!D21</f>
        <v>Administrative characteristics, autonomy and authority</v>
      </c>
      <c r="E93" s="58">
        <f>'IGP2 Governance'!E21</f>
        <v>0</v>
      </c>
      <c r="F93" s="58">
        <f>'IGP2 Governance'!F21</f>
        <v>0</v>
      </c>
      <c r="G93" s="58">
        <f>'IGP2 Governance'!G21</f>
        <v>0</v>
      </c>
      <c r="H93" s="58">
        <f>'IGP2 Governance'!H21</f>
        <v>0</v>
      </c>
      <c r="I93" s="58">
        <f>'IGP2 Governance'!I21</f>
        <v>0</v>
      </c>
      <c r="J93" s="58">
        <f>'IGP2 Governance'!J21</f>
        <v>0</v>
      </c>
      <c r="K93" s="58">
        <f>'IGP2 Governance'!K21</f>
        <v>0</v>
      </c>
      <c r="L93" s="58">
        <f>'IGP2 Governance'!L21</f>
        <v>0</v>
      </c>
      <c r="M93" s="58">
        <f>'IGP2 Governance'!M21</f>
        <v>0</v>
      </c>
    </row>
    <row r="94" spans="1:13">
      <c r="A94" s="58">
        <f>'IGP2 Governance'!A22</f>
        <v>0</v>
      </c>
      <c r="B94" s="58">
        <f>'IGP2 Governance'!B22</f>
        <v>0</v>
      </c>
      <c r="C94" s="58" t="str">
        <f>'IGP2 Governance'!C22</f>
        <v>G3.1</v>
      </c>
      <c r="D94" s="58" t="str">
        <f>'IGP2 Governance'!D22</f>
        <v>Do subnational entities at this level/tier/type have (employ) their own officers?</v>
      </c>
      <c r="E94" s="58" t="str">
        <f>'IGP2 Governance'!E22</f>
        <v>Yes</v>
      </c>
      <c r="F94" s="58" t="str">
        <f>'IGP2 Governance'!F22</f>
        <v>No</v>
      </c>
      <c r="G94" s="58" t="str">
        <f>'IGP2 Governance'!G22</f>
        <v>…</v>
      </c>
      <c r="H94" s="58" t="str">
        <f>'IGP2 Governance'!H22</f>
        <v>…</v>
      </c>
      <c r="I94" s="58">
        <f>'IGP2 Governance'!I22</f>
        <v>0</v>
      </c>
      <c r="J94" s="58">
        <f>'IGP2 Governance'!J22</f>
        <v>0</v>
      </c>
      <c r="K94" s="58">
        <f>'IGP2 Governance'!K22</f>
        <v>0</v>
      </c>
      <c r="L94" s="58">
        <f>'IGP2 Governance'!L22</f>
        <v>0</v>
      </c>
      <c r="M94" s="58">
        <f>'IGP2 Governance'!M22</f>
        <v>0</v>
      </c>
    </row>
    <row r="95" spans="1:13">
      <c r="A95" s="221"/>
      <c r="B95" s="221"/>
      <c r="C95" s="221"/>
      <c r="D95" s="221"/>
      <c r="E95" s="221"/>
      <c r="F95" s="221"/>
      <c r="G95" s="221"/>
      <c r="H95" s="221"/>
      <c r="I95" s="221"/>
      <c r="J95" s="221"/>
      <c r="K95" s="221"/>
      <c r="L95" s="221"/>
      <c r="M95" s="221"/>
    </row>
    <row r="96" spans="1:13">
      <c r="A96" s="58">
        <f>'IGP2 Governance'!A23</f>
        <v>0</v>
      </c>
      <c r="B96" s="58">
        <f>'IGP2 Governance'!B23</f>
        <v>0</v>
      </c>
      <c r="C96" s="58" t="str">
        <f>'IGP2 Governance'!C23</f>
        <v>G3.2A</v>
      </c>
      <c r="D96" s="58" t="str">
        <f>'IGP2 Governance'!D23</f>
        <v>Do subnational entities have, and authoritatively manage, their CEO and most/all of their own officers?</v>
      </c>
      <c r="E96" s="58" t="str">
        <f>'IGP2 Governance'!E23</f>
        <v>Yes</v>
      </c>
      <c r="F96" s="58" t="str">
        <f>'IGP2 Governance'!F23</f>
        <v>No</v>
      </c>
      <c r="G96" s="58" t="str">
        <f>'IGP2 Governance'!G23</f>
        <v>…</v>
      </c>
      <c r="H96" s="58" t="str">
        <f>'IGP2 Governance'!H23</f>
        <v>…</v>
      </c>
      <c r="I96" s="58">
        <f>'IGP2 Governance'!I23</f>
        <v>0</v>
      </c>
      <c r="J96" s="58">
        <f>'IGP2 Governance'!J23</f>
        <v>0</v>
      </c>
      <c r="K96" s="58">
        <f>'IGP2 Governance'!K23</f>
        <v>0</v>
      </c>
      <c r="L96" s="58">
        <f>'IGP2 Governance'!L23</f>
        <v>0</v>
      </c>
      <c r="M96" s="58">
        <f>'IGP2 Governance'!M23</f>
        <v>0</v>
      </c>
    </row>
    <row r="97" spans="1:13">
      <c r="A97" s="58">
        <f>'IGP2 Governance'!A24</f>
        <v>0</v>
      </c>
      <c r="B97" s="58">
        <f>'IGP2 Governance'!B24</f>
        <v>0</v>
      </c>
      <c r="C97" s="58" t="str">
        <f>'IGP2 Governance'!C24</f>
        <v>G3.2B</v>
      </c>
      <c r="D97" s="58" t="str">
        <f>'IGP2 Governance'!D24</f>
        <v>Do subnational entities have, and authoritatively manage, their own staff?</v>
      </c>
      <c r="E97" s="58" t="str">
        <f>'IGP2 Governance'!E24</f>
        <v>Yes</v>
      </c>
      <c r="F97" s="58" t="str">
        <f>'IGP2 Governance'!F24</f>
        <v>No</v>
      </c>
      <c r="G97" s="58" t="str">
        <f>'IGP2 Governance'!G24</f>
        <v>…</v>
      </c>
      <c r="H97" s="58" t="str">
        <f>'IGP2 Governance'!H24</f>
        <v>…</v>
      </c>
      <c r="I97" s="58">
        <f>'IGP2 Governance'!I24</f>
        <v>0</v>
      </c>
      <c r="J97" s="58">
        <f>'IGP2 Governance'!J24</f>
        <v>0</v>
      </c>
      <c r="K97" s="58">
        <f>'IGP2 Governance'!K24</f>
        <v>0</v>
      </c>
      <c r="L97" s="58">
        <f>'IGP2 Governance'!L24</f>
        <v>0</v>
      </c>
      <c r="M97" s="58">
        <f>'IGP2 Governance'!M24</f>
        <v>0</v>
      </c>
    </row>
    <row r="98" spans="1:13">
      <c r="A98" s="58">
        <f>'IGP2 Governance'!A25</f>
        <v>0</v>
      </c>
      <c r="B98" s="58">
        <f>'IGP2 Governance'!B25</f>
        <v>0</v>
      </c>
      <c r="C98" s="58" t="str">
        <f>'IGP2 Governance'!C25</f>
        <v>G3.2C</v>
      </c>
      <c r="D98" s="58" t="str">
        <f>'IGP2 Governance'!D25</f>
        <v>Do subnational entities have (de jure / de facto) autonomy and authoritative power over admin. decisions?</v>
      </c>
      <c r="E98" s="58" t="str">
        <f>'IGP2 Governance'!E25</f>
        <v>Yes</v>
      </c>
      <c r="F98" s="58" t="str">
        <f>'IGP2 Governance'!F25</f>
        <v>No</v>
      </c>
      <c r="G98" s="58" t="str">
        <f>'IGP2 Governance'!G25</f>
        <v>…</v>
      </c>
      <c r="H98" s="58" t="str">
        <f>'IGP2 Governance'!H25</f>
        <v>…</v>
      </c>
      <c r="I98" s="58">
        <f>'IGP2 Governance'!I25</f>
        <v>0</v>
      </c>
      <c r="J98" s="58">
        <f>'IGP2 Governance'!J25</f>
        <v>0</v>
      </c>
      <c r="K98" s="58">
        <f>'IGP2 Governance'!K25</f>
        <v>0</v>
      </c>
      <c r="L98" s="58">
        <f>'IGP2 Governance'!L25</f>
        <v>0</v>
      </c>
      <c r="M98" s="58">
        <f>'IGP2 Governance'!M25</f>
        <v>0</v>
      </c>
    </row>
    <row r="99" spans="1:13">
      <c r="A99" s="58">
        <f>'IGP2 Governance'!A26</f>
        <v>0</v>
      </c>
      <c r="B99" s="58">
        <f>'IGP2 Governance'!B26</f>
        <v>0</v>
      </c>
      <c r="C99" s="58" t="str">
        <f>'IGP2 Governance'!C26</f>
        <v>G3.3A</v>
      </c>
      <c r="D99" s="58" t="str">
        <f>'IGP2 Governance'!D26</f>
        <v>Do subnational entities have, select, and authoritatively manage, their CEO and all of their own officers?</v>
      </c>
      <c r="E99" s="58" t="str">
        <f>'IGP2 Governance'!E26</f>
        <v>Yes</v>
      </c>
      <c r="F99" s="58" t="str">
        <f>'IGP2 Governance'!F26</f>
        <v>No</v>
      </c>
      <c r="G99" s="58" t="str">
        <f>'IGP2 Governance'!G26</f>
        <v>…</v>
      </c>
      <c r="H99" s="58" t="str">
        <f>'IGP2 Governance'!H26</f>
        <v>…</v>
      </c>
      <c r="I99" s="58">
        <f>'IGP2 Governance'!I26</f>
        <v>0</v>
      </c>
      <c r="J99" s="58">
        <f>'IGP2 Governance'!J26</f>
        <v>0</v>
      </c>
      <c r="K99" s="58">
        <f>'IGP2 Governance'!K26</f>
        <v>0</v>
      </c>
      <c r="L99" s="58">
        <f>'IGP2 Governance'!L26</f>
        <v>0</v>
      </c>
      <c r="M99" s="58">
        <f>'IGP2 Governance'!M26</f>
        <v>0</v>
      </c>
    </row>
    <row r="100" spans="1:13">
      <c r="A100" s="58">
        <f>'IGP2 Governance'!A27</f>
        <v>0</v>
      </c>
      <c r="B100" s="58">
        <f>'IGP2 Governance'!B27</f>
        <v>0</v>
      </c>
      <c r="C100" s="58" t="str">
        <f>'IGP2 Governance'!C27</f>
        <v>G3.3B</v>
      </c>
      <c r="D100" s="58" t="str">
        <f>'IGP2 Governance'!D27</f>
        <v>Do subnational entities have, select, and authoritatively manage, their own staff?</v>
      </c>
      <c r="E100" s="58" t="str">
        <f>'IGP2 Governance'!E27</f>
        <v>Yes</v>
      </c>
      <c r="F100" s="58" t="str">
        <f>'IGP2 Governance'!F27</f>
        <v>No</v>
      </c>
      <c r="G100" s="58" t="str">
        <f>'IGP2 Governance'!G27</f>
        <v>…</v>
      </c>
      <c r="H100" s="58" t="str">
        <f>'IGP2 Governance'!H27</f>
        <v>…</v>
      </c>
      <c r="I100" s="58">
        <f>'IGP2 Governance'!I27</f>
        <v>0</v>
      </c>
      <c r="J100" s="58">
        <f>'IGP2 Governance'!J27</f>
        <v>0</v>
      </c>
      <c r="K100" s="58">
        <f>'IGP2 Governance'!K27</f>
        <v>0</v>
      </c>
      <c r="L100" s="58">
        <f>'IGP2 Governance'!L27</f>
        <v>0</v>
      </c>
      <c r="M100" s="58">
        <f>'IGP2 Governance'!M27</f>
        <v>0</v>
      </c>
    </row>
    <row r="101" spans="1:13">
      <c r="A101" s="58">
        <f>'IGP2 Governance'!A28</f>
        <v>0</v>
      </c>
      <c r="B101" s="58">
        <f>'IGP2 Governance'!B28</f>
        <v>0</v>
      </c>
      <c r="C101" s="58" t="str">
        <f>'IGP2 Governance'!C28</f>
        <v>G3.3C</v>
      </c>
      <c r="D101" s="58" t="str">
        <f>'IGP2 Governance'!D28</f>
        <v>Do subnational entities have extensive autonomy and authoritative power over admin. decisions?</v>
      </c>
      <c r="E101" s="58" t="str">
        <f>'IGP2 Governance'!E28</f>
        <v>Yes</v>
      </c>
      <c r="F101" s="58" t="str">
        <f>'IGP2 Governance'!F28</f>
        <v>No</v>
      </c>
      <c r="G101" s="58" t="str">
        <f>'IGP2 Governance'!G28</f>
        <v>…</v>
      </c>
      <c r="H101" s="58" t="str">
        <f>'IGP2 Governance'!H28</f>
        <v>…</v>
      </c>
      <c r="I101" s="58">
        <f>'IGP2 Governance'!I28</f>
        <v>0</v>
      </c>
      <c r="J101" s="58" t="str">
        <f>'IGP2 Governance'!J28</f>
        <v>The extent of devolved reponsibilities varies depending on the type of municipality (urban, rural). But within the functions that are devolved to each type of municipality, they have a large degree of administrative autonomy.</v>
      </c>
      <c r="K101" s="58">
        <f>'IGP2 Governance'!K28</f>
        <v>0</v>
      </c>
      <c r="L101" s="58">
        <f>'IGP2 Governance'!L28</f>
        <v>0</v>
      </c>
      <c r="M101" s="58">
        <f>'IGP2 Governance'!M28</f>
        <v>0</v>
      </c>
    </row>
    <row r="102" spans="1:13">
      <c r="A102" s="58">
        <f>'IGP2 Governance'!A29</f>
        <v>0</v>
      </c>
      <c r="B102" s="58">
        <f>'IGP2 Governance'!B29</f>
        <v>0</v>
      </c>
      <c r="C102" s="58">
        <f>'IGP2 Governance'!C29</f>
        <v>0</v>
      </c>
      <c r="D102" s="58">
        <f>'IGP2 Governance'!D29</f>
        <v>0</v>
      </c>
      <c r="E102" s="58">
        <f>'IGP2 Governance'!E29</f>
        <v>0</v>
      </c>
      <c r="F102" s="58">
        <f>'IGP2 Governance'!F29</f>
        <v>0</v>
      </c>
      <c r="G102" s="58">
        <f>'IGP2 Governance'!G29</f>
        <v>0</v>
      </c>
      <c r="H102" s="58">
        <f>'IGP2 Governance'!H29</f>
        <v>0</v>
      </c>
      <c r="I102" s="58">
        <f>'IGP2 Governance'!I29</f>
        <v>0</v>
      </c>
      <c r="J102" s="58">
        <f>'IGP2 Governance'!J29</f>
        <v>0</v>
      </c>
      <c r="K102" s="58">
        <f>'IGP2 Governance'!K29</f>
        <v>0</v>
      </c>
      <c r="L102" s="58">
        <f>'IGP2 Governance'!L29</f>
        <v>0</v>
      </c>
      <c r="M102" s="58">
        <f>'IGP2 Governance'!M29</f>
        <v>0</v>
      </c>
    </row>
    <row r="103" spans="1:13">
      <c r="A103" s="58">
        <f>'IGP2 Governance'!A30</f>
        <v>0</v>
      </c>
      <c r="B103" s="58">
        <f>'IGP2 Governance'!B30</f>
        <v>0</v>
      </c>
      <c r="C103" s="58" t="str">
        <f>'IGP2 Governance'!C30</f>
        <v>G4</v>
      </c>
      <c r="D103" s="58" t="str">
        <f>'IGP2 Governance'!D30</f>
        <v>Fiscal/budgetary characteristics, autonomy and authority</v>
      </c>
      <c r="E103" s="58">
        <f>'IGP2 Governance'!E30</f>
        <v>0</v>
      </c>
      <c r="F103" s="58">
        <f>'IGP2 Governance'!F30</f>
        <v>0</v>
      </c>
      <c r="G103" s="58">
        <f>'IGP2 Governance'!G30</f>
        <v>0</v>
      </c>
      <c r="H103" s="58">
        <f>'IGP2 Governance'!H30</f>
        <v>0</v>
      </c>
      <c r="I103" s="58">
        <f>'IGP2 Governance'!I30</f>
        <v>0</v>
      </c>
      <c r="J103" s="58">
        <f>'IGP2 Governance'!J30</f>
        <v>0</v>
      </c>
      <c r="K103" s="58">
        <f>'IGP2 Governance'!K30</f>
        <v>0</v>
      </c>
      <c r="L103" s="58">
        <f>'IGP2 Governance'!L30</f>
        <v>0</v>
      </c>
      <c r="M103" s="58">
        <f>'IGP2 Governance'!M30</f>
        <v>0</v>
      </c>
    </row>
    <row r="104" spans="1:13">
      <c r="A104" s="58">
        <f>'IGP2 Governance'!A31</f>
        <v>0</v>
      </c>
      <c r="B104" s="58">
        <f>'IGP2 Governance'!B31</f>
        <v>0</v>
      </c>
      <c r="C104" s="58" t="str">
        <f>'IGP2 Governance'!C31</f>
        <v>G4.1A</v>
      </c>
      <c r="D104" s="58" t="str">
        <f>'IGP2 Governance'!D31</f>
        <v>Do subnational entities at this level/tier/type own assets and raise funds in own name?</v>
      </c>
      <c r="E104" s="58" t="str">
        <f>'IGP2 Governance'!E31</f>
        <v>Yes</v>
      </c>
      <c r="F104" s="58" t="str">
        <f>'IGP2 Governance'!F31</f>
        <v>No</v>
      </c>
      <c r="G104" s="58" t="str">
        <f>'IGP2 Governance'!G31</f>
        <v>…</v>
      </c>
      <c r="H104" s="58" t="str">
        <f>'IGP2 Governance'!H31</f>
        <v>…</v>
      </c>
      <c r="I104" s="58">
        <f>'IGP2 Governance'!I31</f>
        <v>0</v>
      </c>
      <c r="J104" s="58" t="str">
        <f>'IGP2 Governance'!J31</f>
        <v>Local governments can levy licenses, fees, and property taxes, though rates and valuations are determined at the central level</v>
      </c>
      <c r="K104" s="58">
        <f>'IGP2 Governance'!K31</f>
        <v>0</v>
      </c>
      <c r="L104" s="58">
        <f>'IGP2 Governance'!L31</f>
        <v>0</v>
      </c>
      <c r="M104" s="58">
        <f>'IGP2 Governance'!M31</f>
        <v>0</v>
      </c>
    </row>
    <row r="105" spans="1:13">
      <c r="A105" s="58">
        <f>'IGP2 Governance'!A32</f>
        <v>0</v>
      </c>
      <c r="B105" s="58">
        <f>'IGP2 Governance'!B32</f>
        <v>0</v>
      </c>
      <c r="C105" s="58" t="str">
        <f>'IGP2 Governance'!C32</f>
        <v>G4.1B</v>
      </c>
      <c r="D105" s="58" t="str">
        <f>'IGP2 Governance'!D32</f>
        <v>Do subnational entities at this level/tier/type have their own budget?</v>
      </c>
      <c r="E105" s="58" t="str">
        <f>'IGP2 Governance'!E32</f>
        <v>Yes</v>
      </c>
      <c r="F105" s="58" t="str">
        <f>'IGP2 Governance'!F32</f>
        <v>No</v>
      </c>
      <c r="G105" s="58" t="str">
        <f>'IGP2 Governance'!G32</f>
        <v>…</v>
      </c>
      <c r="H105" s="58" t="str">
        <f>'IGP2 Governance'!H32</f>
        <v>…</v>
      </c>
      <c r="I105" s="58">
        <f>'IGP2 Governance'!I32</f>
        <v>0</v>
      </c>
      <c r="J105" s="58">
        <f>'IGP2 Governance'!J32</f>
        <v>0</v>
      </c>
      <c r="K105" s="58">
        <f>'IGP2 Governance'!K32</f>
        <v>0</v>
      </c>
      <c r="L105" s="58">
        <f>'IGP2 Governance'!L32</f>
        <v>0</v>
      </c>
      <c r="M105" s="58">
        <f>'IGP2 Governance'!M32</f>
        <v>0</v>
      </c>
    </row>
    <row r="106" spans="1:13">
      <c r="A106" s="58">
        <f>'IGP2 Governance'!A33</f>
        <v>0</v>
      </c>
      <c r="B106" s="58">
        <f>'IGP2 Governance'!B33</f>
        <v>0</v>
      </c>
      <c r="C106" s="58" t="str">
        <f>'IGP2 Governance'!C33</f>
        <v>G4.1C</v>
      </c>
      <c r="D106" s="58" t="str">
        <f>'IGP2 Governance'!D33</f>
        <v>Do subnational entities at this level/tier/type prepare and adopt their own budgets?</v>
      </c>
      <c r="E106" s="58" t="str">
        <f>'IGP2 Governance'!E33</f>
        <v>Yes</v>
      </c>
      <c r="F106" s="58" t="str">
        <f>'IGP2 Governance'!F33</f>
        <v>No</v>
      </c>
      <c r="G106" s="58" t="str">
        <f>'IGP2 Governance'!G33</f>
        <v>…</v>
      </c>
      <c r="H106" s="58" t="str">
        <f>'IGP2 Governance'!H33</f>
        <v>…</v>
      </c>
      <c r="I106" s="58">
        <f>'IGP2 Governance'!I33</f>
        <v>0</v>
      </c>
      <c r="J106" s="58">
        <f>'IGP2 Governance'!J33</f>
        <v>0</v>
      </c>
      <c r="K106" s="58">
        <f>'IGP2 Governance'!K33</f>
        <v>0</v>
      </c>
      <c r="L106" s="58">
        <f>'IGP2 Governance'!L33</f>
        <v>0</v>
      </c>
      <c r="M106" s="58">
        <f>'IGP2 Governance'!M33</f>
        <v>0</v>
      </c>
    </row>
    <row r="107" spans="1:13">
      <c r="A107" s="58">
        <f>'IGP2 Governance'!A34</f>
        <v>0</v>
      </c>
      <c r="B107" s="58">
        <f>'IGP2 Governance'!B34</f>
        <v>0</v>
      </c>
      <c r="C107" s="58" t="str">
        <f>'IGP2 Governance'!C34</f>
        <v>G4.2A</v>
      </c>
      <c r="D107" s="58" t="str">
        <f>'IGP2 Governance'!D34</f>
        <v>Do subnational entities hold and manage their own funds outside of the higher-level treasury?</v>
      </c>
      <c r="E107" s="58" t="str">
        <f>'IGP2 Governance'!E34</f>
        <v>Yes</v>
      </c>
      <c r="F107" s="58" t="str">
        <f>'IGP2 Governance'!F34</f>
        <v>No</v>
      </c>
      <c r="G107" s="58" t="str">
        <f>'IGP2 Governance'!G34</f>
        <v>…</v>
      </c>
      <c r="H107" s="58" t="str">
        <f>'IGP2 Governance'!H34</f>
        <v>…</v>
      </c>
      <c r="I107" s="58">
        <f>'IGP2 Governance'!I34</f>
        <v>0</v>
      </c>
      <c r="J107" s="58">
        <f>'IGP2 Governance'!J34</f>
        <v>0</v>
      </c>
      <c r="K107" s="58">
        <f>'IGP2 Governance'!K34</f>
        <v>0</v>
      </c>
      <c r="L107" s="58">
        <f>'IGP2 Governance'!L34</f>
        <v>0</v>
      </c>
      <c r="M107" s="58">
        <f>'IGP2 Governance'!M34</f>
        <v>0</v>
      </c>
    </row>
    <row r="108" spans="1:13">
      <c r="A108" s="58">
        <f>'IGP2 Governance'!A35</f>
        <v>0</v>
      </c>
      <c r="B108" s="58">
        <f>'IGP2 Governance'!B35</f>
        <v>0</v>
      </c>
      <c r="C108" s="58" t="str">
        <f>'IGP2 Governance'!C35</f>
        <v>G4.2B</v>
      </c>
      <c r="D108" s="58" t="str">
        <f>'IGP2 Governance'!D35</f>
        <v>Do subnational entities have  (de jure / de facto) autonomy and authoritative power over fiscal decisions?</v>
      </c>
      <c r="E108" s="58" t="str">
        <f>'IGP2 Governance'!E35</f>
        <v>No</v>
      </c>
      <c r="F108" s="58" t="str">
        <f>'IGP2 Governance'!F35</f>
        <v>No</v>
      </c>
      <c r="G108" s="58" t="str">
        <f>'IGP2 Governance'!G35</f>
        <v>…</v>
      </c>
      <c r="H108" s="58" t="str">
        <f>'IGP2 Governance'!H35</f>
        <v>…</v>
      </c>
      <c r="I108" s="58">
        <f>'IGP2 Governance'!I35</f>
        <v>0</v>
      </c>
      <c r="J108" s="58" t="str">
        <f>'IGP2 Governance'!J35</f>
        <v>While there is some variation between different local government types, local governments prepare their own budgets, but are then generally required to submit it the Minister for approval. For instance, in the case of municipalities (Town Councils), the Minister "shall present the said estimates to the National Assembly with such amendments, if any, as he may consider necessary having regard to the financial position of the Council" (i.e., for central government approval). Furthermore, "No expenditure shall be incurred by a Council unless it has been previously approved by the National Assembly." (Town Councils Act, Article 23).</v>
      </c>
      <c r="K108" s="58">
        <f>'IGP2 Governance'!K35</f>
        <v>0</v>
      </c>
      <c r="L108" s="58">
        <f>'IGP2 Governance'!L35</f>
        <v>0</v>
      </c>
      <c r="M108" s="58">
        <f>'IGP2 Governance'!M35</f>
        <v>0</v>
      </c>
    </row>
    <row r="109" spans="1:13">
      <c r="A109" s="58">
        <f>'IGP2 Governance'!A36</f>
        <v>0</v>
      </c>
      <c r="B109" s="58">
        <f>'IGP2 Governance'!B36</f>
        <v>0</v>
      </c>
      <c r="C109" s="58" t="str">
        <f>'IGP2 Governance'!C36</f>
        <v>G4.3</v>
      </c>
      <c r="D109" s="58" t="str">
        <f>'IGP2 Governance'!D36</f>
        <v>Do subnational entities have extensive autonomy and authoritative power over budget/fiscal decisions?</v>
      </c>
      <c r="E109" s="58" t="str">
        <f>'IGP2 Governance'!E36</f>
        <v>No</v>
      </c>
      <c r="F109" s="58" t="str">
        <f>'IGP2 Governance'!F36</f>
        <v>No</v>
      </c>
      <c r="G109" s="58" t="str">
        <f>'IGP2 Governance'!G36</f>
        <v>…</v>
      </c>
      <c r="H109" s="58" t="str">
        <f>'IGP2 Governance'!H36</f>
        <v>…</v>
      </c>
      <c r="I109" s="58">
        <f>'IGP2 Governance'!I36</f>
        <v>0</v>
      </c>
      <c r="J109" s="58">
        <f>'IGP2 Governance'!J36</f>
        <v>0</v>
      </c>
      <c r="K109" s="58">
        <f>'IGP2 Governance'!K36</f>
        <v>0</v>
      </c>
      <c r="L109" s="58">
        <f>'IGP2 Governance'!L36</f>
        <v>0</v>
      </c>
      <c r="M109" s="58">
        <f>'IGP2 Governance'!M36</f>
        <v>0</v>
      </c>
    </row>
    <row r="110" spans="1:13">
      <c r="A110" s="58">
        <f>'IGP2 Governance'!A37</f>
        <v>0</v>
      </c>
      <c r="B110" s="58">
        <f>'IGP2 Governance'!B37</f>
        <v>0</v>
      </c>
      <c r="C110" s="58">
        <f>'IGP2 Governance'!C37</f>
        <v>0</v>
      </c>
      <c r="D110" s="58">
        <f>'IGP2 Governance'!D37</f>
        <v>0</v>
      </c>
      <c r="E110" s="58">
        <f>'IGP2 Governance'!E37</f>
        <v>0</v>
      </c>
      <c r="F110" s="58">
        <f>'IGP2 Governance'!F37</f>
        <v>0</v>
      </c>
      <c r="G110" s="58">
        <f>'IGP2 Governance'!G37</f>
        <v>0</v>
      </c>
      <c r="H110" s="58">
        <f>'IGP2 Governance'!H37</f>
        <v>0</v>
      </c>
      <c r="I110" s="58">
        <f>'IGP2 Governance'!I37</f>
        <v>0</v>
      </c>
      <c r="J110" s="58">
        <f>'IGP2 Governance'!J37</f>
        <v>0</v>
      </c>
      <c r="K110" s="58">
        <f>'IGP2 Governance'!K37</f>
        <v>0</v>
      </c>
      <c r="L110" s="58">
        <f>'IGP2 Governance'!L37</f>
        <v>0</v>
      </c>
      <c r="M110" s="58">
        <f>'IGP2 Governance'!M37</f>
        <v>0</v>
      </c>
    </row>
    <row r="111" spans="1:13">
      <c r="A111" s="58">
        <f>'IGP2 Governance'!A38</f>
        <v>0</v>
      </c>
      <c r="B111" s="58">
        <f>'IGP2 Governance'!B38</f>
        <v>0</v>
      </c>
      <c r="C111" s="58">
        <f>'IGP2 Governance'!C38</f>
        <v>0</v>
      </c>
      <c r="D111" s="58" t="str">
        <f>'IGP2 Governance'!D38</f>
        <v>Governance of non-devolved subnational entities (empowered field administration?)</v>
      </c>
      <c r="E111" s="58">
        <f>'IGP2 Governance'!E38</f>
        <v>0</v>
      </c>
      <c r="F111" s="58">
        <f>'IGP2 Governance'!F38</f>
        <v>0</v>
      </c>
      <c r="G111" s="58">
        <f>'IGP2 Governance'!G38</f>
        <v>0</v>
      </c>
      <c r="H111" s="58">
        <f>'IGP2 Governance'!H38</f>
        <v>0</v>
      </c>
      <c r="I111" s="58">
        <f>'IGP2 Governance'!I38</f>
        <v>0</v>
      </c>
      <c r="J111" s="58">
        <f>'IGP2 Governance'!J38</f>
        <v>0</v>
      </c>
      <c r="K111" s="58">
        <f>'IGP2 Governance'!K38</f>
        <v>0</v>
      </c>
      <c r="L111" s="58">
        <f>'IGP2 Governance'!L38</f>
        <v>0</v>
      </c>
      <c r="M111" s="58">
        <f>'IGP2 Governance'!M38</f>
        <v>0</v>
      </c>
    </row>
    <row r="112" spans="1:13">
      <c r="A112" s="58">
        <f>'IGP2 Governance'!A39</f>
        <v>0</v>
      </c>
      <c r="B112" s="58">
        <f>'IGP2 Governance'!B39</f>
        <v>0</v>
      </c>
      <c r="C112" s="58">
        <f>'IGP2 Governance'!C39</f>
        <v>0</v>
      </c>
      <c r="D112" s="58" t="str">
        <f>'IGP2 Governance'!D39</f>
        <v xml:space="preserve">Do subnational entities administratively form a hierarchical part of the higher-level government?  </v>
      </c>
      <c r="E112" s="58">
        <f>'IGP2 Governance'!E39</f>
        <v>0</v>
      </c>
      <c r="F112" s="58" t="str">
        <f>'IGP2 Governance'!F39</f>
        <v>…</v>
      </c>
      <c r="G112" s="58" t="str">
        <f>'IGP2 Governance'!G39</f>
        <v>…</v>
      </c>
      <c r="H112" s="58" t="str">
        <f>'IGP2 Governance'!H39</f>
        <v>…</v>
      </c>
      <c r="I112" s="58">
        <f>'IGP2 Governance'!I39</f>
        <v>0</v>
      </c>
      <c r="J112" s="58">
        <f>'IGP2 Governance'!J39</f>
        <v>0</v>
      </c>
      <c r="K112" s="58">
        <f>'IGP2 Governance'!K39</f>
        <v>0</v>
      </c>
      <c r="L112" s="58">
        <f>'IGP2 Governance'!L39</f>
        <v>0</v>
      </c>
      <c r="M112" s="58">
        <f>'IGP2 Governance'!M39</f>
        <v>0</v>
      </c>
    </row>
    <row r="113" spans="1:17">
      <c r="A113" s="58">
        <f>'IGP2 Governance'!A40</f>
        <v>0</v>
      </c>
      <c r="B113" s="58">
        <f>'IGP2 Governance'!B40</f>
        <v>0</v>
      </c>
      <c r="C113" s="58">
        <f>'IGP2 Governance'!C40</f>
        <v>0</v>
      </c>
      <c r="D113" s="58" t="str">
        <f>'IGP2 Governance'!D40</f>
        <v>If G4.1 is Yes, do field administration departments or units form administrative units or sub-units?</v>
      </c>
      <c r="E113" s="58">
        <f>'IGP2 Governance'!E40</f>
        <v>0</v>
      </c>
      <c r="F113" s="58" t="str">
        <f>'IGP2 Governance'!F40</f>
        <v>…</v>
      </c>
      <c r="G113" s="58" t="str">
        <f>'IGP2 Governance'!G40</f>
        <v>…</v>
      </c>
      <c r="H113" s="58" t="str">
        <f>'IGP2 Governance'!H40</f>
        <v>…</v>
      </c>
      <c r="I113" s="58">
        <f>'IGP2 Governance'!I40</f>
        <v>0</v>
      </c>
      <c r="J113" s="58">
        <f>'IGP2 Governance'!J40</f>
        <v>0</v>
      </c>
      <c r="K113" s="58">
        <f>'IGP2 Governance'!K40</f>
        <v>0</v>
      </c>
      <c r="L113" s="58">
        <f>'IGP2 Governance'!L40</f>
        <v>0</v>
      </c>
      <c r="M113" s="58">
        <f>'IGP2 Governance'!M40</f>
        <v>0</v>
      </c>
    </row>
    <row r="114" spans="1:17">
      <c r="A114" s="58">
        <f>'IGP2 Governance'!A41</f>
        <v>0</v>
      </c>
      <c r="B114" s="58">
        <f>'IGP2 Governance'!B41</f>
        <v>0</v>
      </c>
      <c r="C114" s="58">
        <f>'IGP2 Governance'!C41</f>
        <v>0</v>
      </c>
      <c r="D114" s="58" t="str">
        <f>'IGP2 Governance'!D41</f>
        <v>If G4.2 is Yes, are field administration departments or units planned and managed as integrated units?</v>
      </c>
      <c r="E114" s="58">
        <f>'IGP2 Governance'!E41</f>
        <v>0</v>
      </c>
      <c r="F114" s="58" t="str">
        <f>'IGP2 Governance'!F41</f>
        <v>…</v>
      </c>
      <c r="G114" s="58" t="str">
        <f>'IGP2 Governance'!G41</f>
        <v>…</v>
      </c>
      <c r="H114" s="58" t="str">
        <f>'IGP2 Governance'!H41</f>
        <v>…</v>
      </c>
      <c r="I114" s="58">
        <f>'IGP2 Governance'!I41</f>
        <v>0</v>
      </c>
      <c r="J114" s="58">
        <f>'IGP2 Governance'!J41</f>
        <v>0</v>
      </c>
      <c r="K114" s="58">
        <f>'IGP2 Governance'!K41</f>
        <v>0</v>
      </c>
      <c r="L114" s="58">
        <f>'IGP2 Governance'!L41</f>
        <v>0</v>
      </c>
      <c r="M114" s="58">
        <f>'IGP2 Governance'!M41</f>
        <v>0</v>
      </c>
    </row>
    <row r="115" spans="1:17">
      <c r="A115" s="58">
        <f>'IGP2 Governance'!A42</f>
        <v>0</v>
      </c>
      <c r="B115" s="58">
        <f>'IGP2 Governance'!B42</f>
        <v>0</v>
      </c>
      <c r="C115" s="58">
        <f>'IGP2 Governance'!C42</f>
        <v>0</v>
      </c>
      <c r="D115" s="58" t="str">
        <f>'IGP2 Governance'!D42</f>
        <v>If G4.3 is Yes, are subnational field admin. departments or units organized sectorally or territorially (or mixed)?</v>
      </c>
      <c r="E115" s="58">
        <f>'IGP2 Governance'!E42</f>
        <v>0</v>
      </c>
      <c r="F115" s="58" t="str">
        <f>'IGP2 Governance'!F42</f>
        <v>…</v>
      </c>
      <c r="G115" s="58" t="str">
        <f>'IGP2 Governance'!G42</f>
        <v>…</v>
      </c>
      <c r="H115" s="58" t="str">
        <f>'IGP2 Governance'!H42</f>
        <v>…</v>
      </c>
      <c r="I115" s="58">
        <f>'IGP2 Governance'!I42</f>
        <v>0</v>
      </c>
      <c r="J115" s="58">
        <f>'IGP2 Governance'!J42</f>
        <v>0</v>
      </c>
      <c r="K115" s="58">
        <f>'IGP2 Governance'!K42</f>
        <v>0</v>
      </c>
      <c r="L115" s="58">
        <f>'IGP2 Governance'!L42</f>
        <v>0</v>
      </c>
      <c r="M115" s="58">
        <f>'IGP2 Governance'!M42</f>
        <v>0</v>
      </c>
    </row>
    <row r="116" spans="1:17">
      <c r="A116" s="58">
        <f>'IGP2 Governance'!A43</f>
        <v>0</v>
      </c>
      <c r="B116" s="58">
        <f>'IGP2 Governance'!B43</f>
        <v>0</v>
      </c>
      <c r="C116" s="58">
        <f>'IGP2 Governance'!C43</f>
        <v>0</v>
      </c>
      <c r="D116" s="58" t="str">
        <f>'IGP2 Governance'!D43</f>
        <v>Do subnational entities budgetarily form a hierarchical part of the higher-level government?</v>
      </c>
      <c r="E116" s="58">
        <f>'IGP2 Governance'!E43</f>
        <v>0</v>
      </c>
      <c r="F116" s="58" t="str">
        <f>'IGP2 Governance'!F43</f>
        <v>…</v>
      </c>
      <c r="G116" s="58" t="str">
        <f>'IGP2 Governance'!G43</f>
        <v>…</v>
      </c>
      <c r="H116" s="58" t="str">
        <f>'IGP2 Governance'!H43</f>
        <v>…</v>
      </c>
      <c r="I116" s="58">
        <f>'IGP2 Governance'!I43</f>
        <v>0</v>
      </c>
      <c r="J116" s="58">
        <f>'IGP2 Governance'!J43</f>
        <v>0</v>
      </c>
      <c r="K116" s="58">
        <f>'IGP2 Governance'!K43</f>
        <v>0</v>
      </c>
      <c r="L116" s="58">
        <f>'IGP2 Governance'!L43</f>
        <v>0</v>
      </c>
      <c r="M116" s="58">
        <f>'IGP2 Governance'!M43</f>
        <v>0</v>
      </c>
    </row>
    <row r="117" spans="1:17">
      <c r="A117" s="58">
        <f>'IGP2 Governance'!A44</f>
        <v>0</v>
      </c>
      <c r="B117" s="58">
        <f>'IGP2 Governance'!B44</f>
        <v>0</v>
      </c>
      <c r="C117" s="58">
        <f>'IGP2 Governance'!C44</f>
        <v>0</v>
      </c>
      <c r="D117" s="58" t="str">
        <f>'IGP2 Governance'!D44</f>
        <v>If G4.5 is Yes, are the budgets of field depts./units included as identifiable sub-organizations or budget units?</v>
      </c>
      <c r="E117" s="58">
        <f>'IGP2 Governance'!E44</f>
        <v>0</v>
      </c>
      <c r="F117" s="58" t="str">
        <f>'IGP2 Governance'!F44</f>
        <v>…</v>
      </c>
      <c r="G117" s="58" t="str">
        <f>'IGP2 Governance'!G44</f>
        <v>…</v>
      </c>
      <c r="H117" s="58" t="str">
        <f>'IGP2 Governance'!H44</f>
        <v>…</v>
      </c>
      <c r="I117" s="58">
        <f>'IGP2 Governance'!I44</f>
        <v>0</v>
      </c>
      <c r="J117" s="58">
        <f>'IGP2 Governance'!J44</f>
        <v>0</v>
      </c>
      <c r="K117" s="58">
        <f>'IGP2 Governance'!K44</f>
        <v>0</v>
      </c>
      <c r="L117" s="58">
        <f>'IGP2 Governance'!L44</f>
        <v>0</v>
      </c>
      <c r="M117" s="58">
        <f>'IGP2 Governance'!M44</f>
        <v>0</v>
      </c>
    </row>
    <row r="118" spans="1:17">
      <c r="A118" s="58">
        <f>'IGP2 Governance'!A45</f>
        <v>0</v>
      </c>
      <c r="B118" s="58">
        <f>'IGP2 Governance'!B45</f>
        <v>0</v>
      </c>
      <c r="C118" s="58">
        <f>'IGP2 Governance'!C45</f>
        <v>0</v>
      </c>
      <c r="D118" s="58" t="str">
        <f>'IGP2 Governance'!D45</f>
        <v>If G4.6 is Yes, are field departments' or units' budgets organized sectorally or territorially (or mixed)?</v>
      </c>
      <c r="E118" s="58">
        <f>'IGP2 Governance'!E45</f>
        <v>0</v>
      </c>
      <c r="F118" s="58" t="str">
        <f>'IGP2 Governance'!F45</f>
        <v>…</v>
      </c>
      <c r="G118" s="58" t="str">
        <f>'IGP2 Governance'!G45</f>
        <v>…</v>
      </c>
      <c r="H118" s="58" t="str">
        <f>'IGP2 Governance'!H45</f>
        <v>…</v>
      </c>
      <c r="I118" s="58">
        <f>'IGP2 Governance'!I45</f>
        <v>0</v>
      </c>
      <c r="J118" s="58">
        <f>'IGP2 Governance'!J45</f>
        <v>0</v>
      </c>
      <c r="K118" s="58">
        <f>'IGP2 Governance'!K45</f>
        <v>0</v>
      </c>
      <c r="L118" s="58">
        <f>'IGP2 Governance'!L45</f>
        <v>0</v>
      </c>
      <c r="M118" s="58">
        <f>'IGP2 Governance'!M45</f>
        <v>0</v>
      </c>
    </row>
    <row r="119" spans="1:17">
      <c r="A119" s="58">
        <f>'IGP2 Governance'!A46</f>
        <v>0</v>
      </c>
      <c r="B119" s="58">
        <f>'IGP2 Governance'!B46</f>
        <v>0</v>
      </c>
      <c r="C119" s="58">
        <f>'IGP2 Governance'!C46</f>
        <v>0</v>
      </c>
      <c r="D119" s="58">
        <f>'IGP2 Governance'!D46</f>
        <v>0</v>
      </c>
      <c r="E119" s="58">
        <f>'IGP2 Governance'!E46</f>
        <v>0</v>
      </c>
      <c r="F119" s="58">
        <f>'IGP2 Governance'!F46</f>
        <v>0</v>
      </c>
      <c r="G119" s="58">
        <f>'IGP2 Governance'!G46</f>
        <v>0</v>
      </c>
      <c r="H119" s="58">
        <f>'IGP2 Governance'!H46</f>
        <v>0</v>
      </c>
      <c r="I119" s="58">
        <f>'IGP2 Governance'!I46</f>
        <v>0</v>
      </c>
      <c r="J119" s="58">
        <f>'IGP2 Governance'!J46</f>
        <v>0</v>
      </c>
      <c r="K119" s="58">
        <f>'IGP2 Governance'!K46</f>
        <v>0</v>
      </c>
      <c r="L119" s="58">
        <f>'IGP2 Governance'!L46</f>
        <v>0</v>
      </c>
      <c r="M119" s="58">
        <f>'IGP2 Governance'!M46</f>
        <v>0</v>
      </c>
    </row>
    <row r="120" spans="1:17">
      <c r="A120" s="58">
        <f>'IGP2 Governance'!A47</f>
        <v>0</v>
      </c>
      <c r="B120" s="58">
        <f>'IGP2 Governance'!B47</f>
        <v>0</v>
      </c>
      <c r="C120" s="58" t="str">
        <f>'IGP2 Governance'!C47</f>
        <v>G6</v>
      </c>
      <c r="D120" s="58" t="str">
        <f>'IGP2 Governance'!D47</f>
        <v>Nature of subnational governance institutions (level/tier/type)</v>
      </c>
      <c r="E120" s="58">
        <f>'IGP2 Governance'!E47</f>
        <v>0</v>
      </c>
      <c r="F120" s="58">
        <f>'IGP2 Governance'!F47</f>
        <v>0</v>
      </c>
      <c r="G120" s="58">
        <f>'IGP2 Governance'!G47</f>
        <v>0</v>
      </c>
      <c r="H120" s="58">
        <f>'IGP2 Governance'!H47</f>
        <v>0</v>
      </c>
      <c r="I120" s="58">
        <f>'IGP2 Governance'!I47</f>
        <v>0</v>
      </c>
      <c r="J120" s="58">
        <f>'IGP2 Governance'!J47</f>
        <v>0</v>
      </c>
      <c r="K120" s="58">
        <f>'IGP2 Governance'!K47</f>
        <v>0</v>
      </c>
      <c r="L120" s="58">
        <f>'IGP2 Governance'!L47</f>
        <v>0</v>
      </c>
      <c r="M120" s="58">
        <f>'IGP2 Governance'!M47</f>
        <v>0</v>
      </c>
    </row>
    <row r="121" spans="1:17">
      <c r="A121" s="58">
        <f>'IGP2 Governance'!A48</f>
        <v>0</v>
      </c>
      <c r="B121" s="58">
        <f>'IGP2 Governance'!B48</f>
        <v>0</v>
      </c>
      <c r="C121" s="58" t="str">
        <f>'IGP2 Governance'!C48</f>
        <v>G6.1</v>
      </c>
      <c r="D121" s="58" t="str">
        <f>'IGP2 Governance'!D48</f>
        <v xml:space="preserve">Nature of subnational governance institutions (level/tier/type) </v>
      </c>
      <c r="E121" s="58" t="str">
        <f>'IGP2 Governance'!E48</f>
        <v>Hybrid institution</v>
      </c>
      <c r="F121" s="58" t="str">
        <f>'IGP2 Governance'!F48</f>
        <v>Non-devolved institution</v>
      </c>
      <c r="G121" s="58" t="str">
        <f>'IGP2 Governance'!G48</f>
        <v>…</v>
      </c>
      <c r="H121" s="58" t="str">
        <f>'IGP2 Governance'!H48</f>
        <v>…</v>
      </c>
      <c r="I121" s="58">
        <f>'IGP2 Governance'!I48</f>
        <v>0</v>
      </c>
      <c r="J121" s="58">
        <f>'IGP2 Governance'!J48</f>
        <v>0</v>
      </c>
      <c r="K121" s="58">
        <f>'IGP2 Governance'!K48</f>
        <v>0</v>
      </c>
      <c r="L121" s="58">
        <f>'IGP2 Governance'!L48</f>
        <v>0</v>
      </c>
      <c r="M121" s="58">
        <f>'IGP2 Governance'!M48</f>
        <v>0</v>
      </c>
    </row>
    <row r="122" spans="1:17">
      <c r="A122" s="58">
        <f>'IGP2 Governance'!A49</f>
        <v>0</v>
      </c>
      <c r="B122" s="58">
        <f>'IGP2 Governance'!B49</f>
        <v>0</v>
      </c>
      <c r="C122" s="58" t="str">
        <f>'IGP2 Governance'!C49</f>
        <v>G6.2</v>
      </c>
      <c r="D122" s="58" t="str">
        <f>'IGP2 Governance'!D49</f>
        <v>Nature of subnational governance institutions (level/tier/type) - Detailed</v>
      </c>
      <c r="E122" s="58" t="str">
        <f>'IGP2 Governance'!E49</f>
        <v>4 - Hybrid institution</v>
      </c>
      <c r="F122" s="58" t="str">
        <f>'IGP2 Governance'!F49</f>
        <v>Non-devolved institution</v>
      </c>
      <c r="G122" s="58" t="str">
        <f>'IGP2 Governance'!G49</f>
        <v>…</v>
      </c>
      <c r="H122" s="58" t="str">
        <f>'IGP2 Governance'!H49</f>
        <v>…</v>
      </c>
      <c r="I122" s="58">
        <f>'IGP2 Governance'!I49</f>
        <v>0</v>
      </c>
      <c r="J122" s="58">
        <f>'IGP2 Governance'!J49</f>
        <v>0</v>
      </c>
      <c r="K122" s="58" t="str">
        <f>'IGP2 Governance'!K49</f>
        <v>Alcaldes are, in practice, not devolved institutions, as the role of these officials is limited to performing minor judicial functions, as delegated by the Attorney General. Alcades do have, however, an important role as representatives linking Mayan communities with the central government.</v>
      </c>
      <c r="L122" s="58">
        <f>'IGP2 Governance'!L49</f>
        <v>0</v>
      </c>
      <c r="M122" s="58">
        <f>'IGP2 Governance'!M49</f>
        <v>0</v>
      </c>
    </row>
    <row r="123" spans="1:17">
      <c r="A123" s="58">
        <f>'IGP2 Governance'!A50</f>
        <v>0</v>
      </c>
      <c r="B123" s="58">
        <f>'IGP2 Governance'!B50</f>
        <v>0</v>
      </c>
      <c r="C123" s="58" t="str">
        <f>'IGP2 Governance'!C50</f>
        <v>G6.3</v>
      </c>
      <c r="D123" s="58" t="str">
        <f>'IGP2 Governance'!D50</f>
        <v>If non-devolved: with elected subnational council?</v>
      </c>
      <c r="E123" s="58" t="str">
        <f>'IGP2 Governance'!E50</f>
        <v>…</v>
      </c>
      <c r="F123" s="58" t="str">
        <f>'IGP2 Governance'!F50</f>
        <v>…</v>
      </c>
      <c r="G123" s="58" t="str">
        <f>'IGP2 Governance'!G50</f>
        <v>…</v>
      </c>
      <c r="H123" s="58" t="str">
        <f>'IGP2 Governance'!H50</f>
        <v>…</v>
      </c>
      <c r="I123" s="58">
        <f>'IGP2 Governance'!I50</f>
        <v>0</v>
      </c>
      <c r="J123" s="58">
        <f>'IGP2 Governance'!J50</f>
        <v>0</v>
      </c>
      <c r="K123" s="58">
        <f>'IGP2 Governance'!K50</f>
        <v>0</v>
      </c>
      <c r="L123" s="58">
        <f>'IGP2 Governance'!L50</f>
        <v>0</v>
      </c>
      <c r="M123" s="58">
        <f>'IGP2 Governance'!M50</f>
        <v>0</v>
      </c>
    </row>
    <row r="124" spans="1:17" s="197" customFormat="1" ht="12" thickBot="1">
      <c r="A124" s="197">
        <f>'IGP2 Governance'!A51</f>
        <v>0</v>
      </c>
      <c r="B124" s="197">
        <f>'IGP2 Governance'!B51</f>
        <v>0</v>
      </c>
      <c r="C124" s="197">
        <f>'IGP2 Governance'!C51</f>
        <v>0</v>
      </c>
      <c r="D124" s="197">
        <f>'IGP2 Governance'!D51</f>
        <v>0</v>
      </c>
      <c r="E124" s="197">
        <f>'IGP2 Governance'!E51</f>
        <v>0</v>
      </c>
      <c r="F124" s="197">
        <f>'IGP2 Governance'!F51</f>
        <v>0</v>
      </c>
      <c r="G124" s="197">
        <f>'IGP2 Governance'!G51</f>
        <v>0</v>
      </c>
      <c r="H124" s="197">
        <f>'IGP2 Governance'!H51</f>
        <v>0</v>
      </c>
      <c r="I124" s="197">
        <f>'IGP2 Governance'!I51</f>
        <v>0</v>
      </c>
      <c r="J124" s="197">
        <f>'IGP2 Governance'!J51</f>
        <v>0</v>
      </c>
      <c r="K124" s="197">
        <f>'IGP2 Governance'!K51</f>
        <v>0</v>
      </c>
      <c r="L124" s="197">
        <f>'IGP2 Governance'!L51</f>
        <v>0</v>
      </c>
      <c r="M124" s="197">
        <f>'IGP2 Governance'!M51</f>
        <v>0</v>
      </c>
      <c r="N124" s="198"/>
      <c r="O124" s="198"/>
      <c r="P124" s="198"/>
      <c r="Q124" s="198"/>
    </row>
    <row r="125" spans="1:17">
      <c r="A125" s="58">
        <f>'IGP3 Functions'!A1</f>
        <v>0</v>
      </c>
      <c r="B125" s="58">
        <f>'IGP3 Functions'!B1</f>
        <v>0</v>
      </c>
      <c r="C125" s="58">
        <f>'IGP3 Functions'!C1</f>
        <v>0</v>
      </c>
      <c r="D125" s="58">
        <f>'IGP3 Functions'!D1</f>
        <v>0</v>
      </c>
      <c r="E125" s="58">
        <f>'IGP3 Functions'!E1</f>
        <v>0</v>
      </c>
      <c r="F125" s="58">
        <f>'IGP3 Functions'!F1</f>
        <v>0</v>
      </c>
      <c r="G125" s="58">
        <f>'IGP3 Functions'!G1</f>
        <v>0</v>
      </c>
      <c r="H125" s="58">
        <f>'IGP3 Functions'!H1</f>
        <v>0</v>
      </c>
      <c r="I125" s="58">
        <f>'IGP3 Functions'!I1</f>
        <v>0</v>
      </c>
      <c r="J125" s="58">
        <f>'IGP3 Functions'!J1</f>
        <v>0</v>
      </c>
      <c r="K125" s="58">
        <f>'IGP3 Functions'!K1</f>
        <v>0</v>
      </c>
      <c r="L125" s="58"/>
    </row>
    <row r="126" spans="1:17">
      <c r="A126" s="58">
        <f>'IGP3 Functions'!A2</f>
        <v>0</v>
      </c>
      <c r="B126" s="58">
        <f>'IGP3 Functions'!B2</f>
        <v>0</v>
      </c>
      <c r="C126" s="58">
        <f>'IGP3 Functions'!C2</f>
        <v>0</v>
      </c>
      <c r="D126" s="58" t="str">
        <f>'IGP3 Functions'!D2</f>
        <v>LoGICA INTERGOVERNMENTAL PROFILE: DE FACTO FUNCTIONS AND RESPONSIBILITIES OF SUBNATIONAL GOVERNANCE INSTITUTIONS</v>
      </c>
      <c r="E126" s="58">
        <f>'IGP3 Functions'!E2</f>
        <v>0</v>
      </c>
      <c r="F126" s="58">
        <f>'IGP3 Functions'!F2</f>
        <v>0</v>
      </c>
      <c r="G126" s="58">
        <f>'IGP3 Functions'!G2</f>
        <v>0</v>
      </c>
      <c r="H126" s="58">
        <f>'IGP3 Functions'!H2</f>
        <v>0</v>
      </c>
      <c r="I126" s="58">
        <f>'IGP3 Functions'!I2</f>
        <v>0</v>
      </c>
      <c r="J126" s="58">
        <f>'IGP3 Functions'!J2</f>
        <v>0</v>
      </c>
      <c r="K126" s="58">
        <f>'IGP3 Functions'!K2</f>
        <v>0</v>
      </c>
    </row>
    <row r="127" spans="1:17">
      <c r="A127" s="58">
        <f>'IGP3 Functions'!A3</f>
        <v>0</v>
      </c>
      <c r="B127" s="58">
        <f>'IGP3 Functions'!B3</f>
        <v>0</v>
      </c>
      <c r="C127" s="58">
        <f>'IGP3 Functions'!C3</f>
        <v>0</v>
      </c>
      <c r="D127" s="58">
        <f>'IGP3 Functions'!D3</f>
        <v>0</v>
      </c>
      <c r="E127" s="58">
        <f>'IGP3 Functions'!E3</f>
        <v>0</v>
      </c>
      <c r="F127" s="58">
        <f>'IGP3 Functions'!F3</f>
        <v>0</v>
      </c>
      <c r="G127" s="58">
        <f>'IGP3 Functions'!G3</f>
        <v>0</v>
      </c>
      <c r="H127" s="58">
        <f>'IGP3 Functions'!H3</f>
        <v>0</v>
      </c>
      <c r="I127" s="58">
        <f>'IGP3 Functions'!I3</f>
        <v>0</v>
      </c>
      <c r="J127" s="58">
        <f>'IGP3 Functions'!J3</f>
        <v>0</v>
      </c>
      <c r="K127" s="58">
        <f>'IGP3 Functions'!K3</f>
        <v>0</v>
      </c>
    </row>
    <row r="128" spans="1:17">
      <c r="A128" s="58">
        <f>'IGP3 Functions'!A4</f>
        <v>0</v>
      </c>
      <c r="B128" s="58">
        <f>'IGP3 Functions'!B4</f>
        <v>0</v>
      </c>
      <c r="C128" s="58">
        <f>'IGP3 Functions'!C4</f>
        <v>0</v>
      </c>
      <c r="D128" s="58">
        <f>'IGP3 Functions'!D4</f>
        <v>0</v>
      </c>
      <c r="E128" s="58">
        <f>'IGP3 Functions'!E4</f>
        <v>0</v>
      </c>
      <c r="F128" s="58">
        <f>'IGP3 Functions'!F4</f>
        <v>0</v>
      </c>
      <c r="G128" s="58">
        <f>'IGP3 Functions'!G4</f>
        <v>0</v>
      </c>
      <c r="H128" s="58">
        <f>'IGP3 Functions'!H4</f>
        <v>0</v>
      </c>
      <c r="I128" s="58">
        <f>'IGP3 Functions'!I4</f>
        <v>0</v>
      </c>
      <c r="J128" s="58">
        <f>'IGP3 Functions'!J4</f>
        <v>0</v>
      </c>
      <c r="K128" s="58">
        <f>'IGP3 Functions'!K4</f>
        <v>0</v>
      </c>
    </row>
    <row r="129" spans="1:11">
      <c r="A129" s="58">
        <f>'IGP3 Functions'!A5</f>
        <v>0</v>
      </c>
      <c r="B129" s="58">
        <f>'IGP3 Functions'!B5</f>
        <v>0</v>
      </c>
      <c r="C129" s="58" t="str">
        <f>'IGP3 Functions'!C5</f>
        <v>R1</v>
      </c>
      <c r="D129" s="58" t="str">
        <f>'IGP3 Functions'!D5</f>
        <v>Identifying the de facto responsibility for provision of frontline public services</v>
      </c>
      <c r="E129" s="58">
        <f>'IGP3 Functions'!E5</f>
        <v>0</v>
      </c>
      <c r="F129" s="58" t="str">
        <f>'IGP3 Functions'!F5</f>
        <v>Primary responsibility</v>
      </c>
      <c r="G129" s="58">
        <f>'IGP3 Functions'!G5</f>
        <v>0</v>
      </c>
      <c r="H129" s="58">
        <f>'IGP3 Functions'!H5</f>
        <v>0</v>
      </c>
      <c r="I129" s="58" t="str">
        <f>'IGP3 Functions'!I5</f>
        <v>Role of PCEBIs?</v>
      </c>
      <c r="J129" s="58">
        <f>'IGP3 Functions'!J5</f>
        <v>0</v>
      </c>
      <c r="K129" s="58" t="str">
        <f>'IGP3 Functions'!K5</f>
        <v>Comments / Clarification</v>
      </c>
    </row>
    <row r="130" spans="1:11">
      <c r="A130" s="58">
        <f>'IGP3 Functions'!A6</f>
        <v>0</v>
      </c>
      <c r="B130" s="58">
        <f>'IGP3 Functions'!B6</f>
        <v>0</v>
      </c>
      <c r="C130" s="58">
        <f>'IGP3 Functions'!C6</f>
        <v>0</v>
      </c>
      <c r="D130" s="58">
        <f>'IGP3 Functions'!D6</f>
        <v>0</v>
      </c>
      <c r="E130" s="58">
        <f>'IGP3 Functions'!E6</f>
        <v>0</v>
      </c>
      <c r="F130" s="58" t="str">
        <f>'IGP3 Functions'!F6</f>
        <v>HR</v>
      </c>
      <c r="G130" s="58" t="str">
        <f>'IGP3 Functions'!G6</f>
        <v>Capital</v>
      </c>
      <c r="H130" s="58">
        <f>'IGP3 Functions'!H6</f>
        <v>0</v>
      </c>
      <c r="I130" s="58">
        <f>'IGP3 Functions'!I6</f>
        <v>0</v>
      </c>
      <c r="J130" s="58">
        <f>'IGP3 Functions'!J6</f>
        <v>0</v>
      </c>
      <c r="K130" s="58">
        <f>'IGP3 Functions'!K6</f>
        <v>0</v>
      </c>
    </row>
    <row r="131" spans="1:11">
      <c r="A131" s="58">
        <f>'IGP3 Functions'!A7</f>
        <v>0</v>
      </c>
      <c r="B131" s="58">
        <f>'IGP3 Functions'!B7</f>
        <v>0</v>
      </c>
      <c r="C131" s="58">
        <f>'IGP3 Functions'!C7</f>
        <v>0</v>
      </c>
      <c r="D131" s="58">
        <f>'IGP3 Functions'!D7</f>
        <v>0</v>
      </c>
      <c r="E131" s="58">
        <f>'IGP3 Functions'!E7</f>
        <v>0</v>
      </c>
      <c r="F131" s="58">
        <f>'IGP3 Functions'!F7</f>
        <v>0</v>
      </c>
      <c r="G131" s="58">
        <f>'IGP3 Functions'!G7</f>
        <v>0</v>
      </c>
      <c r="H131" s="58">
        <f>'IGP3 Functions'!H7</f>
        <v>0</v>
      </c>
      <c r="I131" s="58">
        <f>'IGP3 Functions'!I7</f>
        <v>0</v>
      </c>
      <c r="J131" s="58">
        <f>'IGP3 Functions'!J7</f>
        <v>0</v>
      </c>
      <c r="K131" s="58">
        <f>'IGP3 Functions'!K7</f>
        <v>0</v>
      </c>
    </row>
    <row r="132" spans="1:11">
      <c r="A132" s="58">
        <f>'IGP3 Functions'!A8</f>
        <v>0</v>
      </c>
      <c r="B132" s="58">
        <f>'IGP3 Functions'!B8</f>
        <v>0</v>
      </c>
      <c r="C132" s="58">
        <f>'IGP3 Functions'!C8</f>
        <v>0</v>
      </c>
      <c r="D132" s="58" t="str">
        <f>'IGP3 Functions'!D8</f>
        <v>General public services (701); Public Order and Safety (703)</v>
      </c>
      <c r="E132" s="58">
        <f>'IGP3 Functions'!E8</f>
        <v>0</v>
      </c>
      <c r="F132" s="58">
        <f>'IGP3 Functions'!F8</f>
        <v>0</v>
      </c>
      <c r="G132" s="58">
        <f>'IGP3 Functions'!G8</f>
        <v>0</v>
      </c>
      <c r="H132" s="58">
        <f>'IGP3 Functions'!H8</f>
        <v>0</v>
      </c>
      <c r="I132" s="58">
        <f>'IGP3 Functions'!I8</f>
        <v>0</v>
      </c>
      <c r="J132" s="58">
        <f>'IGP3 Functions'!J8</f>
        <v>0</v>
      </c>
      <c r="K132" s="58">
        <f>'IGP3 Functions'!K8</f>
        <v>0</v>
      </c>
    </row>
    <row r="133" spans="1:11">
      <c r="A133" s="58">
        <f>'IGP3 Functions'!A9</f>
        <v>0</v>
      </c>
      <c r="B133" s="58">
        <f>'IGP3 Functions'!B9</f>
        <v>0</v>
      </c>
      <c r="C133" s="58" t="str">
        <f>'IGP3 Functions'!C9</f>
        <v>R1.1</v>
      </c>
      <c r="D133" s="58" t="str">
        <f>'IGP3 Functions'!D9</f>
        <v>Civil administration (registration of births/marriages/deaths)*</v>
      </c>
      <c r="E133" s="58">
        <f>'IGP3 Functions'!E9</f>
        <v>0</v>
      </c>
      <c r="F133" s="58" t="str">
        <f>'IGP3 Functions'!F9</f>
        <v>…</v>
      </c>
      <c r="G133" s="58" t="str">
        <f>'IGP3 Functions'!G9</f>
        <v>XX</v>
      </c>
      <c r="H133" s="58">
        <f>'IGP3 Functions'!H9</f>
        <v>0</v>
      </c>
      <c r="I133" s="58" t="str">
        <f>'IGP3 Functions'!I9</f>
        <v>…</v>
      </c>
      <c r="J133" s="58">
        <f>'IGP3 Functions'!J9</f>
        <v>0</v>
      </c>
      <c r="K133" s="58">
        <f>'IGP3 Functions'!K9</f>
        <v>0</v>
      </c>
    </row>
    <row r="134" spans="1:11">
      <c r="A134" s="58">
        <f>'IGP3 Functions'!A10</f>
        <v>0</v>
      </c>
      <c r="B134" s="58">
        <f>'IGP3 Functions'!B10</f>
        <v>0</v>
      </c>
      <c r="C134" s="58" t="str">
        <f>'IGP3 Functions'!C10</f>
        <v>R1.3</v>
      </c>
      <c r="D134" s="58" t="str">
        <f>'IGP3 Functions'!D10</f>
        <v>Fire protection (7032)</v>
      </c>
      <c r="E134" s="58">
        <f>'IGP3 Functions'!E10</f>
        <v>0</v>
      </c>
      <c r="F134" s="58" t="str">
        <f>'IGP3 Functions'!F10</f>
        <v>…</v>
      </c>
      <c r="G134" s="58" t="str">
        <f>'IGP3 Functions'!G10</f>
        <v>XX</v>
      </c>
      <c r="H134" s="58">
        <f>'IGP3 Functions'!H10</f>
        <v>0</v>
      </c>
      <c r="I134" s="58" t="str">
        <f>'IGP3 Functions'!I10</f>
        <v>…</v>
      </c>
      <c r="J134" s="58">
        <f>'IGP3 Functions'!J10</f>
        <v>0</v>
      </c>
      <c r="K134" s="58">
        <f>'IGP3 Functions'!K10</f>
        <v>0</v>
      </c>
    </row>
    <row r="135" spans="1:11">
      <c r="A135" s="58">
        <f>'IGP3 Functions'!A11</f>
        <v>0</v>
      </c>
      <c r="B135" s="58">
        <f>'IGP3 Functions'!B11</f>
        <v>0</v>
      </c>
      <c r="C135" s="58">
        <f>'IGP3 Functions'!C11</f>
        <v>0</v>
      </c>
      <c r="D135" s="58" t="str">
        <f>'IGP3 Functions'!D11</f>
        <v>Economic Affairs (704)</v>
      </c>
      <c r="E135" s="58">
        <f>'IGP3 Functions'!E11</f>
        <v>0</v>
      </c>
      <c r="F135" s="58">
        <f>'IGP3 Functions'!F11</f>
        <v>0</v>
      </c>
      <c r="G135" s="58">
        <f>'IGP3 Functions'!G11</f>
        <v>0</v>
      </c>
      <c r="H135" s="58">
        <f>'IGP3 Functions'!H11</f>
        <v>0</v>
      </c>
      <c r="I135" s="58">
        <f>'IGP3 Functions'!I11</f>
        <v>0</v>
      </c>
      <c r="J135" s="58">
        <f>'IGP3 Functions'!J11</f>
        <v>0</v>
      </c>
      <c r="K135" s="58">
        <f>'IGP3 Functions'!K11</f>
        <v>0</v>
      </c>
    </row>
    <row r="136" spans="1:11">
      <c r="A136" s="58">
        <f>'IGP3 Functions'!A12</f>
        <v>0</v>
      </c>
      <c r="B136" s="58">
        <f>'IGP3 Functions'!B12</f>
        <v>0</v>
      </c>
      <c r="C136" s="58" t="str">
        <f>'IGP3 Functions'!C12</f>
        <v>R1.4</v>
      </c>
      <c r="D136" s="58" t="str">
        <f>'IGP3 Functions'!D12</f>
        <v>Agricultural extension / livestock services (70421*)</v>
      </c>
      <c r="E136" s="58">
        <f>'IGP3 Functions'!E12</f>
        <v>0</v>
      </c>
      <c r="F136" s="58" t="str">
        <f>'IGP3 Functions'!F12</f>
        <v>…</v>
      </c>
      <c r="G136" s="58" t="str">
        <f>'IGP3 Functions'!G12</f>
        <v>…</v>
      </c>
      <c r="H136" s="58">
        <f>'IGP3 Functions'!H12</f>
        <v>0</v>
      </c>
      <c r="I136" s="58" t="str">
        <f>'IGP3 Functions'!I12</f>
        <v>…</v>
      </c>
      <c r="J136" s="58">
        <f>'IGP3 Functions'!J12</f>
        <v>0</v>
      </c>
      <c r="K136" s="58">
        <f>'IGP3 Functions'!K12</f>
        <v>0</v>
      </c>
    </row>
    <row r="137" spans="1:11">
      <c r="A137" s="58">
        <f>'IGP3 Functions'!A13</f>
        <v>0</v>
      </c>
      <c r="B137" s="58">
        <f>'IGP3 Functions'!B13</f>
        <v>0</v>
      </c>
      <c r="C137" s="58" t="str">
        <f>'IGP3 Functions'!C13</f>
        <v>R1.8</v>
      </c>
      <c r="D137" s="58" t="str">
        <f>'IGP3 Functions'!D13</f>
        <v>Public transit (70456)</v>
      </c>
      <c r="E137" s="58">
        <f>'IGP3 Functions'!E13</f>
        <v>0</v>
      </c>
      <c r="F137" s="58" t="str">
        <f>'IGP3 Functions'!F13</f>
        <v>…</v>
      </c>
      <c r="G137" s="58" t="str">
        <f>'IGP3 Functions'!G13</f>
        <v>…</v>
      </c>
      <c r="H137" s="58">
        <f>'IGP3 Functions'!H13</f>
        <v>0</v>
      </c>
      <c r="I137" s="58" t="str">
        <f>'IGP3 Functions'!I13</f>
        <v>…</v>
      </c>
      <c r="J137" s="58">
        <f>'IGP3 Functions'!J13</f>
        <v>0</v>
      </c>
      <c r="K137" s="58">
        <f>'IGP3 Functions'!K13</f>
        <v>0</v>
      </c>
    </row>
    <row r="138" spans="1:11">
      <c r="A138" s="58">
        <f>'IGP3 Functions'!A14</f>
        <v>0</v>
      </c>
      <c r="B138" s="58">
        <f>'IGP3 Functions'!B14</f>
        <v>0</v>
      </c>
      <c r="C138" s="58">
        <f>'IGP3 Functions'!C14</f>
        <v>0</v>
      </c>
      <c r="D138" s="58" t="str">
        <f>'IGP3 Functions'!D14</f>
        <v>Environmental Protection (705)</v>
      </c>
      <c r="E138" s="58">
        <f>'IGP3 Functions'!E14</f>
        <v>0</v>
      </c>
      <c r="F138" s="58">
        <f>'IGP3 Functions'!F14</f>
        <v>0</v>
      </c>
      <c r="G138" s="58">
        <f>'IGP3 Functions'!G14</f>
        <v>0</v>
      </c>
      <c r="H138" s="58">
        <f>'IGP3 Functions'!H14</f>
        <v>0</v>
      </c>
      <c r="I138" s="58">
        <f>'IGP3 Functions'!I14</f>
        <v>0</v>
      </c>
      <c r="J138" s="58">
        <f>'IGP3 Functions'!J14</f>
        <v>0</v>
      </c>
      <c r="K138" s="58">
        <f>'IGP3 Functions'!K14</f>
        <v>0</v>
      </c>
    </row>
    <row r="139" spans="1:11">
      <c r="A139" s="58">
        <f>'IGP3 Functions'!A15</f>
        <v>0</v>
      </c>
      <c r="B139" s="58">
        <f>'IGP3 Functions'!B15</f>
        <v>0</v>
      </c>
      <c r="C139" s="58" t="str">
        <f>'IGP3 Functions'!C15</f>
        <v>R1.11</v>
      </c>
      <c r="D139" s="58" t="str">
        <f>'IGP3 Functions'!D15</f>
        <v>Waste management (7051)</v>
      </c>
      <c r="E139" s="58">
        <f>'IGP3 Functions'!E15</f>
        <v>0</v>
      </c>
      <c r="F139" s="58" t="str">
        <f>'IGP3 Functions'!F15</f>
        <v>…</v>
      </c>
      <c r="G139" s="58" t="str">
        <f>'IGP3 Functions'!G15</f>
        <v>…</v>
      </c>
      <c r="H139" s="58">
        <f>'IGP3 Functions'!H15</f>
        <v>0</v>
      </c>
      <c r="I139" s="58" t="str">
        <f>'IGP3 Functions'!I15</f>
        <v>…</v>
      </c>
      <c r="J139" s="58">
        <f>'IGP3 Functions'!J15</f>
        <v>0</v>
      </c>
      <c r="K139" s="58">
        <f>'IGP3 Functions'!K15</f>
        <v>0</v>
      </c>
    </row>
    <row r="140" spans="1:11">
      <c r="A140" s="58">
        <f>'IGP3 Functions'!A16</f>
        <v>0</v>
      </c>
      <c r="B140" s="58">
        <f>'IGP3 Functions'!B16</f>
        <v>0</v>
      </c>
      <c r="C140" s="58">
        <f>'IGP3 Functions'!C16</f>
        <v>0</v>
      </c>
      <c r="D140" s="58" t="str">
        <f>'IGP3 Functions'!D16</f>
        <v>Housing and Community Amenities (706)</v>
      </c>
      <c r="E140" s="58">
        <f>'IGP3 Functions'!E16</f>
        <v>0</v>
      </c>
      <c r="F140" s="58">
        <f>'IGP3 Functions'!F16</f>
        <v>0</v>
      </c>
      <c r="G140" s="58">
        <f>'IGP3 Functions'!G16</f>
        <v>0</v>
      </c>
      <c r="H140" s="58">
        <f>'IGP3 Functions'!H16</f>
        <v>0</v>
      </c>
      <c r="I140" s="58">
        <f>'IGP3 Functions'!I16</f>
        <v>0</v>
      </c>
      <c r="J140" s="58">
        <f>'IGP3 Functions'!J16</f>
        <v>0</v>
      </c>
      <c r="K140" s="58">
        <f>'IGP3 Functions'!K16</f>
        <v>0</v>
      </c>
    </row>
    <row r="141" spans="1:11">
      <c r="A141" s="58">
        <f>'IGP3 Functions'!A17</f>
        <v>0</v>
      </c>
      <c r="B141" s="58">
        <f>'IGP3 Functions'!B17</f>
        <v>0</v>
      </c>
      <c r="C141" s="58" t="str">
        <f>'IGP3 Functions'!C17</f>
        <v>R2.1</v>
      </c>
      <c r="D141" s="58" t="str">
        <f>'IGP3 Functions'!D17</f>
        <v xml:space="preserve">Land use planning and zoning </v>
      </c>
      <c r="E141" s="58">
        <f>'IGP3 Functions'!E17</f>
        <v>0</v>
      </c>
      <c r="F141" s="58" t="str">
        <f>'IGP3 Functions'!F17</f>
        <v>…</v>
      </c>
      <c r="G141" s="58" t="str">
        <f>'IGP3 Functions'!G17</f>
        <v>XX</v>
      </c>
      <c r="H141" s="58">
        <f>'IGP3 Functions'!H17</f>
        <v>0</v>
      </c>
      <c r="I141" s="58" t="str">
        <f>'IGP3 Functions'!I17</f>
        <v>…</v>
      </c>
      <c r="J141" s="58">
        <f>'IGP3 Functions'!J17</f>
        <v>0</v>
      </c>
      <c r="K141" s="58">
        <f>'IGP3 Functions'!K17</f>
        <v>0</v>
      </c>
    </row>
    <row r="142" spans="1:11">
      <c r="A142" s="58">
        <f>'IGP3 Functions'!A18</f>
        <v>0</v>
      </c>
      <c r="B142" s="58">
        <f>'IGP3 Functions'!B18</f>
        <v>0</v>
      </c>
      <c r="C142" s="58" t="str">
        <f>'IGP3 Functions'!C18</f>
        <v>R2.4</v>
      </c>
      <c r="D142" s="58" t="str">
        <f>'IGP3 Functions'!D18</f>
        <v>Building and construction regulation; building permits</v>
      </c>
      <c r="E142" s="58">
        <f>'IGP3 Functions'!E18</f>
        <v>0</v>
      </c>
      <c r="F142" s="58" t="str">
        <f>'IGP3 Functions'!F18</f>
        <v>…</v>
      </c>
      <c r="G142" s="58" t="str">
        <f>'IGP3 Functions'!G18</f>
        <v>XX</v>
      </c>
      <c r="H142" s="58">
        <f>'IGP3 Functions'!H18</f>
        <v>0</v>
      </c>
      <c r="I142" s="58" t="str">
        <f>'IGP3 Functions'!I18</f>
        <v>…</v>
      </c>
      <c r="J142" s="58">
        <f>'IGP3 Functions'!J18</f>
        <v>0</v>
      </c>
      <c r="K142" s="58">
        <f>'IGP3 Functions'!K18</f>
        <v>0</v>
      </c>
    </row>
    <row r="143" spans="1:11">
      <c r="A143" s="58">
        <f>'IGP3 Functions'!A19</f>
        <v>0</v>
      </c>
      <c r="B143" s="58">
        <f>'IGP3 Functions'!B19</f>
        <v>0</v>
      </c>
      <c r="C143" s="58" t="str">
        <f>'IGP3 Functions'!C19</f>
        <v>R1.16</v>
      </c>
      <c r="D143" s="58" t="str">
        <f>'IGP3 Functions'!D19</f>
        <v>Water supply (7063)</v>
      </c>
      <c r="E143" s="58">
        <f>'IGP3 Functions'!E19</f>
        <v>0</v>
      </c>
      <c r="F143" s="58" t="str">
        <f>'IGP3 Functions'!F19</f>
        <v>…</v>
      </c>
      <c r="G143" s="58" t="str">
        <f>'IGP3 Functions'!G19</f>
        <v>…</v>
      </c>
      <c r="H143" s="58">
        <f>'IGP3 Functions'!H19</f>
        <v>0</v>
      </c>
      <c r="I143" s="58" t="str">
        <f>'IGP3 Functions'!I19</f>
        <v>…</v>
      </c>
      <c r="J143" s="58">
        <f>'IGP3 Functions'!J19</f>
        <v>0</v>
      </c>
      <c r="K143" s="58">
        <f>'IGP3 Functions'!K19</f>
        <v>0</v>
      </c>
    </row>
    <row r="144" spans="1:11">
      <c r="A144" s="58">
        <f>'IGP3 Functions'!A20</f>
        <v>0</v>
      </c>
      <c r="B144" s="58">
        <f>'IGP3 Functions'!B20</f>
        <v>0</v>
      </c>
      <c r="C144" s="58" t="str">
        <f>'IGP3 Functions'!C20</f>
        <v>R1.17</v>
      </c>
      <c r="D144" s="58" t="str">
        <f>'IGP3 Functions'!D20</f>
        <v>Street lighting (7064)</v>
      </c>
      <c r="E144" s="58">
        <f>'IGP3 Functions'!E20</f>
        <v>0</v>
      </c>
      <c r="F144" s="58" t="str">
        <f>'IGP3 Functions'!F20</f>
        <v>…</v>
      </c>
      <c r="G144" s="58" t="str">
        <f>'IGP3 Functions'!G20</f>
        <v>…</v>
      </c>
      <c r="H144" s="58">
        <f>'IGP3 Functions'!H20</f>
        <v>0</v>
      </c>
      <c r="I144" s="58" t="str">
        <f>'IGP3 Functions'!I20</f>
        <v>…</v>
      </c>
      <c r="J144" s="58">
        <f>'IGP3 Functions'!J20</f>
        <v>0</v>
      </c>
      <c r="K144" s="58">
        <f>'IGP3 Functions'!K20</f>
        <v>0</v>
      </c>
    </row>
    <row r="145" spans="1:17">
      <c r="A145" s="58">
        <f>'IGP3 Functions'!A21</f>
        <v>0</v>
      </c>
      <c r="B145" s="58">
        <f>'IGP3 Functions'!B21</f>
        <v>0</v>
      </c>
      <c r="C145" s="58">
        <f>'IGP3 Functions'!C21</f>
        <v>0</v>
      </c>
      <c r="D145" s="58" t="str">
        <f>'IGP3 Functions'!D21</f>
        <v>Health (707)</v>
      </c>
      <c r="E145" s="58">
        <f>'IGP3 Functions'!E21</f>
        <v>0</v>
      </c>
      <c r="F145" s="58">
        <f>'IGP3 Functions'!F21</f>
        <v>0</v>
      </c>
      <c r="G145" s="58">
        <f>'IGP3 Functions'!G21</f>
        <v>0</v>
      </c>
      <c r="H145" s="58">
        <f>'IGP3 Functions'!H21</f>
        <v>0</v>
      </c>
      <c r="I145" s="58">
        <f>'IGP3 Functions'!I21</f>
        <v>0</v>
      </c>
      <c r="J145" s="58">
        <f>'IGP3 Functions'!J21</f>
        <v>0</v>
      </c>
      <c r="K145" s="58">
        <f>'IGP3 Functions'!K21</f>
        <v>0</v>
      </c>
    </row>
    <row r="146" spans="1:17">
      <c r="A146" s="58">
        <f>'IGP3 Functions'!A22</f>
        <v>0</v>
      </c>
      <c r="B146" s="58">
        <f>'IGP3 Functions'!B22</f>
        <v>0</v>
      </c>
      <c r="C146" s="58" t="str">
        <f>'IGP3 Functions'!C22</f>
        <v>R1.19</v>
      </c>
      <c r="D146" s="58" t="str">
        <f>'IGP3 Functions'!D22</f>
        <v>Public health and outpatient services (7072,7074)</v>
      </c>
      <c r="E146" s="58">
        <f>'IGP3 Functions'!E22</f>
        <v>0</v>
      </c>
      <c r="F146" s="58" t="str">
        <f>'IGP3 Functions'!F22</f>
        <v>…</v>
      </c>
      <c r="G146" s="58" t="str">
        <f>'IGP3 Functions'!G22</f>
        <v>…</v>
      </c>
      <c r="H146" s="58">
        <f>'IGP3 Functions'!H22</f>
        <v>0</v>
      </c>
      <c r="I146" s="58" t="str">
        <f>'IGP3 Functions'!I22</f>
        <v>…</v>
      </c>
      <c r="J146" s="58">
        <f>'IGP3 Functions'!J22</f>
        <v>0</v>
      </c>
      <c r="K146" s="58">
        <f>'IGP3 Functions'!K22</f>
        <v>0</v>
      </c>
    </row>
    <row r="147" spans="1:17">
      <c r="A147" s="58">
        <f>'IGP3 Functions'!A23</f>
        <v>0</v>
      </c>
      <c r="B147" s="58">
        <f>'IGP3 Functions'!B23</f>
        <v>0</v>
      </c>
      <c r="C147" s="58">
        <f>'IGP3 Functions'!C23</f>
        <v>0</v>
      </c>
      <c r="D147" s="58" t="str">
        <f>'IGP3 Functions'!D23</f>
        <v>Recreation, culture, and religion (708)</v>
      </c>
      <c r="E147" s="58">
        <f>'IGP3 Functions'!E23</f>
        <v>0</v>
      </c>
      <c r="F147" s="58">
        <f>'IGP3 Functions'!F23</f>
        <v>0</v>
      </c>
      <c r="G147" s="58">
        <f>'IGP3 Functions'!G23</f>
        <v>0</v>
      </c>
      <c r="H147" s="58">
        <f>'IGP3 Functions'!H23</f>
        <v>0</v>
      </c>
      <c r="I147" s="58">
        <f>'IGP3 Functions'!I23</f>
        <v>0</v>
      </c>
      <c r="J147" s="58">
        <f>'IGP3 Functions'!J23</f>
        <v>0</v>
      </c>
      <c r="K147" s="58">
        <f>'IGP3 Functions'!K23</f>
        <v>0</v>
      </c>
    </row>
    <row r="148" spans="1:17">
      <c r="A148" s="58">
        <f>'IGP3 Functions'!A24</f>
        <v>0</v>
      </c>
      <c r="B148" s="58">
        <f>'IGP3 Functions'!B24</f>
        <v>0</v>
      </c>
      <c r="C148" s="58" t="str">
        <f>'IGP3 Functions'!C24</f>
        <v>R1.20</v>
      </c>
      <c r="D148" s="58" t="str">
        <f>'IGP3 Functions'!D24</f>
        <v>Recreation and sporting services (7081) – includes parks</v>
      </c>
      <c r="E148" s="58">
        <f>'IGP3 Functions'!E24</f>
        <v>0</v>
      </c>
      <c r="F148" s="58" t="str">
        <f>'IGP3 Functions'!F24</f>
        <v>…</v>
      </c>
      <c r="G148" s="58" t="str">
        <f>'IGP3 Functions'!G24</f>
        <v>…</v>
      </c>
      <c r="H148" s="58">
        <f>'IGP3 Functions'!H24</f>
        <v>0</v>
      </c>
      <c r="I148" s="58" t="str">
        <f>'IGP3 Functions'!I24</f>
        <v>…</v>
      </c>
      <c r="J148" s="58">
        <f>'IGP3 Functions'!J24</f>
        <v>0</v>
      </c>
      <c r="K148" s="58">
        <f>'IGP3 Functions'!K24</f>
        <v>0</v>
      </c>
    </row>
    <row r="149" spans="1:17">
      <c r="A149" s="58">
        <f>'IGP3 Functions'!A25</f>
        <v>0</v>
      </c>
      <c r="B149" s="58">
        <f>'IGP3 Functions'!B25</f>
        <v>0</v>
      </c>
      <c r="C149" s="58">
        <f>'IGP3 Functions'!C25</f>
        <v>0</v>
      </c>
      <c r="D149" s="58" t="str">
        <f>'IGP3 Functions'!D25</f>
        <v>Education (709)</v>
      </c>
      <c r="E149" s="58">
        <f>'IGP3 Functions'!E25</f>
        <v>0</v>
      </c>
      <c r="F149" s="58">
        <f>'IGP3 Functions'!F25</f>
        <v>0</v>
      </c>
      <c r="G149" s="58">
        <f>'IGP3 Functions'!G25</f>
        <v>0</v>
      </c>
      <c r="H149" s="58">
        <f>'IGP3 Functions'!H25</f>
        <v>0</v>
      </c>
      <c r="I149" s="58">
        <f>'IGP3 Functions'!I25</f>
        <v>0</v>
      </c>
      <c r="J149" s="58">
        <f>'IGP3 Functions'!J25</f>
        <v>0</v>
      </c>
      <c r="K149" s="58">
        <f>'IGP3 Functions'!K25</f>
        <v>0</v>
      </c>
    </row>
    <row r="150" spans="1:17">
      <c r="A150" s="58">
        <f>'IGP3 Functions'!A26</f>
        <v>0</v>
      </c>
      <c r="B150" s="58">
        <f>'IGP3 Functions'!B26</f>
        <v>0</v>
      </c>
      <c r="C150" s="58" t="str">
        <f>'IGP3 Functions'!C26</f>
        <v>R1.23</v>
      </c>
      <c r="D150" s="58" t="str">
        <f>'IGP3 Functions'!D26</f>
        <v>Primary Education (70912)</v>
      </c>
      <c r="E150" s="58">
        <f>'IGP3 Functions'!E26</f>
        <v>0</v>
      </c>
      <c r="F150" s="58" t="str">
        <f>'IGP3 Functions'!F26</f>
        <v>…</v>
      </c>
      <c r="G150" s="58" t="str">
        <f>'IGP3 Functions'!G26</f>
        <v>…</v>
      </c>
      <c r="H150" s="58">
        <f>'IGP3 Functions'!H26</f>
        <v>0</v>
      </c>
      <c r="I150" s="58" t="str">
        <f>'IGP3 Functions'!I26</f>
        <v>…</v>
      </c>
      <c r="J150" s="58">
        <f>'IGP3 Functions'!J26</f>
        <v>0</v>
      </c>
      <c r="K150" s="58">
        <f>'IGP3 Functions'!K26</f>
        <v>0</v>
      </c>
    </row>
    <row r="151" spans="1:17" s="197" customFormat="1" ht="12" thickBot="1">
      <c r="A151" s="197">
        <f>'IGP3 Functions'!A27</f>
        <v>0</v>
      </c>
      <c r="B151" s="197">
        <f>'IGP3 Functions'!B27</f>
        <v>0</v>
      </c>
      <c r="C151" s="197">
        <f>'IGP3 Functions'!C27</f>
        <v>0</v>
      </c>
      <c r="D151" s="197">
        <f>'IGP3 Functions'!D27</f>
        <v>0</v>
      </c>
      <c r="E151" s="197">
        <f>'IGP3 Functions'!E27</f>
        <v>0</v>
      </c>
      <c r="F151" s="197">
        <f>'IGP3 Functions'!F27</f>
        <v>0</v>
      </c>
      <c r="G151" s="197">
        <f>'IGP3 Functions'!G27</f>
        <v>0</v>
      </c>
      <c r="H151" s="197">
        <f>'IGP3 Functions'!H27</f>
        <v>0</v>
      </c>
      <c r="I151" s="197">
        <f>'IGP3 Functions'!I27</f>
        <v>0</v>
      </c>
      <c r="J151" s="197">
        <f>'IGP3 Functions'!J27</f>
        <v>0</v>
      </c>
      <c r="K151" s="197">
        <f>'IGP3 Functions'!K27</f>
        <v>0</v>
      </c>
      <c r="L151" s="196"/>
      <c r="N151" s="198"/>
      <c r="O151" s="198"/>
      <c r="P151" s="198"/>
      <c r="Q151" s="198"/>
    </row>
    <row r="152" spans="1:17">
      <c r="A152" s="58">
        <f>'IGP Info'!A1</f>
        <v>0</v>
      </c>
      <c r="B152" s="58">
        <f>'IGP Info'!B1</f>
        <v>0</v>
      </c>
      <c r="C152" s="58">
        <f>'IGP Info'!C1</f>
        <v>0</v>
      </c>
      <c r="D152" s="58">
        <f>'IGP Info'!D1</f>
        <v>0</v>
      </c>
      <c r="E152" s="58">
        <f>'IGP Info'!E1</f>
        <v>0</v>
      </c>
    </row>
    <row r="153" spans="1:17">
      <c r="A153" s="58">
        <f>'IGP Info'!A2</f>
        <v>0</v>
      </c>
      <c r="B153" s="58">
        <f>'IGP Info'!B2</f>
        <v>0</v>
      </c>
      <c r="C153" s="58">
        <f>'IGP Info'!C2</f>
        <v>0</v>
      </c>
      <c r="D153" s="58" t="str">
        <f>'IGP Info'!D2</f>
        <v>LOCAL GOVERNANCE INSTITUTIONS COMPARATIVE ASSESSMENT (LoGICA) PROFILE: PROFILE COMPLETION INFORMATION</v>
      </c>
      <c r="E153" s="58">
        <f>'IGP Info'!E2</f>
        <v>0</v>
      </c>
    </row>
    <row r="154" spans="1:17">
      <c r="A154" s="58">
        <f>'IGP Info'!A3</f>
        <v>0</v>
      </c>
      <c r="B154" s="58">
        <f>'IGP Info'!B3</f>
        <v>0</v>
      </c>
      <c r="C154" s="58">
        <f>'IGP Info'!C3</f>
        <v>0</v>
      </c>
      <c r="D154" s="58">
        <f>'IGP Info'!D3</f>
        <v>0</v>
      </c>
      <c r="E154" s="58">
        <f>'IGP Info'!E3</f>
        <v>0</v>
      </c>
    </row>
    <row r="155" spans="1:17">
      <c r="A155" s="58">
        <f>'IGP Info'!A4</f>
        <v>0</v>
      </c>
      <c r="B155" s="58">
        <f>'IGP Info'!B4</f>
        <v>0</v>
      </c>
      <c r="C155" s="58">
        <f>'IGP Info'!C4</f>
        <v>0</v>
      </c>
      <c r="D155" s="58">
        <f>'IGP Info'!D4</f>
        <v>0</v>
      </c>
      <c r="E155" s="58">
        <f>'IGP Info'!E4</f>
        <v>0</v>
      </c>
    </row>
    <row r="156" spans="1:17">
      <c r="A156" s="58">
        <f>'IGP Info'!A5</f>
        <v>0</v>
      </c>
      <c r="B156" s="58">
        <f>'IGP Info'!B5</f>
        <v>0</v>
      </c>
      <c r="C156" s="58" t="str">
        <f>'IGP Info'!C5</f>
        <v>Z1</v>
      </c>
      <c r="D156" s="58" t="str">
        <f>'IGP Info'!D5</f>
        <v>Completion of LoGICA Assessment and Profile</v>
      </c>
      <c r="E156" s="58">
        <f>'IGP Info'!E5</f>
        <v>0</v>
      </c>
    </row>
    <row r="157" spans="1:17">
      <c r="A157" s="58">
        <f>'IGP Info'!A6</f>
        <v>0</v>
      </c>
      <c r="B157" s="58">
        <f>'IGP Info'!B6</f>
        <v>0</v>
      </c>
      <c r="C157" s="58" t="str">
        <f>'IGP Info'!C6</f>
        <v>Z1.1</v>
      </c>
      <c r="D157" s="58" t="str">
        <f>'IGP Info'!D6</f>
        <v>Name(s) of researcher(s) completing IGP</v>
      </c>
      <c r="E157" s="58" t="str">
        <f>'IGP Info'!E6</f>
        <v>Francisco Vázquez Ahued</v>
      </c>
    </row>
    <row r="158" spans="1:17">
      <c r="A158" s="58">
        <f>'IGP Info'!A7</f>
        <v>0</v>
      </c>
      <c r="B158" s="58">
        <f>'IGP Info'!B7</f>
        <v>0</v>
      </c>
      <c r="C158" s="58" t="str">
        <f>'IGP Info'!C7</f>
        <v>Z1.2</v>
      </c>
      <c r="D158" s="58" t="str">
        <f>'IGP Info'!D7</f>
        <v>Name of peer reviewer(s) / country expert(s) (if any)</v>
      </c>
      <c r="E158" s="58">
        <f>'IGP Info'!E7</f>
        <v>0</v>
      </c>
    </row>
    <row r="159" spans="1:17">
      <c r="A159" s="58">
        <f>'IGP Info'!A8</f>
        <v>0</v>
      </c>
      <c r="B159" s="58">
        <f>'IGP Info'!B8</f>
        <v>0</v>
      </c>
      <c r="C159" s="58" t="str">
        <f>'IGP Info'!C8</f>
        <v>Z1.3</v>
      </c>
      <c r="D159" s="58" t="str">
        <f>'IGP Info'!D8</f>
        <v>Name of LPSA Reviewer</v>
      </c>
      <c r="E159" s="58" t="str">
        <f>'IGP Info'!E8</f>
        <v>Jamie Boex</v>
      </c>
    </row>
    <row r="160" spans="1:17">
      <c r="A160" s="58">
        <f>'IGP Info'!A9</f>
        <v>0</v>
      </c>
      <c r="B160" s="58">
        <f>'IGP Info'!B9</f>
        <v>0</v>
      </c>
      <c r="C160" s="58">
        <f>'IGP Info'!C9</f>
        <v>0</v>
      </c>
      <c r="D160" s="58">
        <f>'IGP Info'!D9</f>
        <v>0</v>
      </c>
      <c r="E160" s="58">
        <f>'IGP Info'!E9</f>
        <v>0</v>
      </c>
    </row>
    <row r="161" spans="1:5">
      <c r="A161" s="58">
        <f>'IGP Info'!A10</f>
        <v>0</v>
      </c>
      <c r="B161" s="58">
        <f>'IGP Info'!B10</f>
        <v>0</v>
      </c>
      <c r="C161" s="58" t="str">
        <f>'IGP Info'!C10</f>
        <v>Z4</v>
      </c>
      <c r="D161" s="58" t="str">
        <f>'IGP Info'!D10</f>
        <v>LoGICA Assessment Abstract</v>
      </c>
      <c r="E161" s="58">
        <f>'IGP Info'!E10</f>
        <v>0</v>
      </c>
    </row>
    <row r="162" spans="1:5">
      <c r="A162" s="58">
        <f>'IGP Info'!A11</f>
        <v>0</v>
      </c>
      <c r="B162" s="58">
        <f>'IGP Info'!B11</f>
        <v>0</v>
      </c>
      <c r="C162" s="58">
        <f>'IGP Info'!C11</f>
        <v>0</v>
      </c>
      <c r="D162" s="58">
        <f>'IGP Info'!D11</f>
        <v>0</v>
      </c>
      <c r="E162" s="58">
        <f>'IGP Info'!E11</f>
        <v>0</v>
      </c>
    </row>
    <row r="163" spans="1:5">
      <c r="A163" s="58">
        <f>'IGP Info'!A12</f>
        <v>0</v>
      </c>
      <c r="B163" s="58">
        <f>'IGP Info'!B12</f>
        <v>0</v>
      </c>
      <c r="C163" s="58" t="str">
        <f>'IGP Info'!C12</f>
        <v>Z4.1</v>
      </c>
      <c r="D163" s="58" t="str">
        <f>'IGP Info'!D12</f>
        <v>General Intergovernment Context - One paragraph</v>
      </c>
      <c r="E163" s="58">
        <f>'IGP Info'!E12</f>
        <v>0</v>
      </c>
    </row>
    <row r="164" spans="1:5">
      <c r="A164" s="58">
        <f>'IGP Info'!A13</f>
        <v>0</v>
      </c>
      <c r="B164" s="58">
        <f>'IGP Info'!B13</f>
        <v>0</v>
      </c>
      <c r="C164" s="58">
        <f>'IGP Info'!C13</f>
        <v>0</v>
      </c>
      <c r="D164" s="58" t="str">
        <f>'IGP Info'!D13</f>
        <v xml:space="preserve">Belize (formerly British Honduras) is the only member of the Caribbean Community (CARICOM) located in Central America, only  gaining independence from Britain in September 1981. While the Constitution of Belize (1981) references local government authorities, the Constitution does not define any specific subnational governance structure. Local governments of different types have come into being through different acts of parliament. </v>
      </c>
      <c r="E164" s="58">
        <f>'IGP Info'!E13</f>
        <v>0</v>
      </c>
    </row>
    <row r="165" spans="1:5">
      <c r="A165" s="58">
        <f>'IGP Info'!A14</f>
        <v>0</v>
      </c>
      <c r="B165" s="58">
        <f>'IGP Info'!B14</f>
        <v>0</v>
      </c>
      <c r="C165" s="58">
        <f>'IGP Info'!C14</f>
        <v>0</v>
      </c>
      <c r="D165" s="58">
        <f>'IGP Info'!D14</f>
        <v>0</v>
      </c>
      <c r="E165" s="58">
        <f>'IGP Info'!E14</f>
        <v>0</v>
      </c>
    </row>
    <row r="166" spans="1:5">
      <c r="A166" s="58">
        <f>'IGP Info'!A15</f>
        <v>0</v>
      </c>
      <c r="B166" s="58">
        <f>'IGP Info'!B15</f>
        <v>0</v>
      </c>
      <c r="C166" s="58" t="str">
        <f>'IGP Info'!C15</f>
        <v>Z4.2</v>
      </c>
      <c r="D166" s="58" t="str">
        <f>'IGP Info'!D15</f>
        <v>Subnational governance structure - One paragraph</v>
      </c>
      <c r="E166" s="58">
        <f>'IGP Info'!E15</f>
        <v>0</v>
      </c>
    </row>
    <row r="167" spans="1:5">
      <c r="A167" s="58">
        <f>'IGP Info'!A16</f>
        <v>0</v>
      </c>
      <c r="B167" s="58">
        <f>'IGP Info'!B16</f>
        <v>0</v>
      </c>
      <c r="C167" s="58">
        <f>'IGP Info'!C16</f>
        <v>0</v>
      </c>
      <c r="D167" s="58" t="str">
        <f>'IGP Info'!D16</f>
        <v>While Belize is divided into six districts for statistical, judicial, and administrative purposes, there are no integrated governance institutions at this level. The only subnational governance level in Belize is the local level, with four types of local governance institutions: city councils, town councils, and village (and community) councils. Functions are assigned on a differentiated basis depending on the type of council. The Ministry of Rural Transformation, Community Development, Labour and Local Government is in charge of managing the relationship with local governments. Indigenous (Mayan) communities have a degree of self-governance through the election and appointment of alcaldes, local magistrates with minor judicial and administrative powers.</v>
      </c>
      <c r="E167" s="58">
        <f>'IGP Info'!E16</f>
        <v>0</v>
      </c>
    </row>
    <row r="168" spans="1:5">
      <c r="A168" s="58">
        <f>'IGP Info'!A17</f>
        <v>0</v>
      </c>
      <c r="B168" s="58">
        <f>'IGP Info'!B17</f>
        <v>0</v>
      </c>
      <c r="C168" s="58">
        <f>'IGP Info'!C17</f>
        <v>0</v>
      </c>
      <c r="D168" s="58">
        <f>'IGP Info'!D17</f>
        <v>0</v>
      </c>
      <c r="E168" s="58">
        <f>'IGP Info'!E17</f>
        <v>0</v>
      </c>
    </row>
    <row r="169" spans="1:5">
      <c r="A169" s="58">
        <f>'IGP Info'!A18</f>
        <v>0</v>
      </c>
      <c r="B169" s="58">
        <f>'IGP Info'!B18</f>
        <v>0</v>
      </c>
      <c r="C169" s="58" t="str">
        <f>'IGP Info'!C18</f>
        <v>Z4.3</v>
      </c>
      <c r="D169" s="58" t="str">
        <f>'IGP Info'!D18</f>
        <v>Nature of subnational governance institutions - One paragraph</v>
      </c>
      <c r="E169" s="58">
        <f>'IGP Info'!E18</f>
        <v>0</v>
      </c>
    </row>
    <row r="170" spans="1:5">
      <c r="A170" s="58">
        <f>'IGP Info'!A19</f>
        <v>0</v>
      </c>
      <c r="B170" s="58">
        <f>'IGP Info'!B19</f>
        <v>0</v>
      </c>
      <c r="C170" s="58">
        <f>'IGP Info'!C19</f>
        <v>0</v>
      </c>
      <c r="D170" s="58" t="str">
        <f>'IGP Info'!D19</f>
        <v>Local government councils in Belize--regardless of type--meet the preconditions of being de jure and de facto corporate bodies: they are led by elected councils; able to appoint their own officer and staff, and prepare and adopt their own budgets. In practice, village and community councils lack officers and staff. The decision-making powers and autonomy of local governments are constrained: no expenditure shall be incurred by a local council unless its budget has been  approved by the National Assembly, while all local by-laws require review and approval by the Minister and the House of Representatives. Alongside the formal system of local governance, thе Мауа vіllаgеѕ оf ѕоuthеrn Веlіzе hаvе а lоng-ѕtаndіng traditional ѕуѕtеm оf gоvеrnаnсе thаt іѕ lеd bу Аlсаldеѕ аnd Dерutу Аlсаldеѕ.  Аlсаldеѕ аrе еlесtеd bу  Мауа vіllаgеs, typically fоr а tеrm оf twо уеаrѕ, аnd are subsequently арроіntеd bу thе Аttоrnеу Gеnеrаl оf Веlіzе under the Inferior Courts Act.</v>
      </c>
      <c r="E170" s="58">
        <f>'IGP Info'!E19</f>
        <v>0</v>
      </c>
    </row>
    <row r="171" spans="1:5">
      <c r="A171" s="58">
        <f>'IGP Info'!A20</f>
        <v>0</v>
      </c>
      <c r="B171" s="58">
        <f>'IGP Info'!B20</f>
        <v>0</v>
      </c>
      <c r="C171" s="58">
        <f>'IGP Info'!C20</f>
        <v>0</v>
      </c>
      <c r="D171" s="58">
        <f>'IGP Info'!D20</f>
        <v>0</v>
      </c>
      <c r="E171" s="58">
        <f>'IGP Info'!E20</f>
        <v>0</v>
      </c>
    </row>
    <row r="172" spans="1:5">
      <c r="A172" s="58">
        <f>'IGP Info'!A21</f>
        <v>0</v>
      </c>
      <c r="B172" s="58">
        <f>'IGP Info'!B21</f>
        <v>0</v>
      </c>
      <c r="C172" s="58" t="str">
        <f>'IGP Info'!C21</f>
        <v>Z4.4</v>
      </c>
      <c r="D172" s="58" t="str">
        <f>'IGP Info'!D21</f>
        <v>Assignment of functions and responsibilities - One paragraph (Optional)</v>
      </c>
      <c r="E172" s="58">
        <f>'IGP Info'!E21</f>
        <v>0</v>
      </c>
    </row>
    <row r="173" spans="1:5">
      <c r="A173" s="58">
        <f>'IGP Info'!A22</f>
        <v>0</v>
      </c>
      <c r="B173" s="58">
        <f>'IGP Info'!B22</f>
        <v>0</v>
      </c>
      <c r="C173" s="58">
        <f>'IGP Info'!C22</f>
        <v>0</v>
      </c>
      <c r="D173" s="58" t="str">
        <f>'IGP Info'!D22</f>
        <v>All local governments are charged with the function of secondary roads maintenance. In addition, the functions of cemetery management, park management, and markets supervision and devolved depending on the type of municipality. Alcaldes are local magistrates who have both an administrative and a judicial role: in addition to presiding over local courts, alcaldes are responsible for managing communal land and have a community representation function.</v>
      </c>
      <c r="E173" s="58">
        <f>'IGP Info'!E22</f>
        <v>0</v>
      </c>
    </row>
    <row r="174" spans="1:5">
      <c r="A174" s="58">
        <f>'IGP Info'!A23</f>
        <v>0</v>
      </c>
      <c r="B174" s="58">
        <f>'IGP Info'!B23</f>
        <v>0</v>
      </c>
      <c r="C174" s="58">
        <f>'IGP Info'!C23</f>
        <v>0</v>
      </c>
      <c r="D174" s="58">
        <f>'IGP Info'!D23</f>
        <v>0</v>
      </c>
      <c r="E174" s="58">
        <f>'IGP Info'!E23</f>
        <v>0</v>
      </c>
    </row>
    <row r="175" spans="1:5">
      <c r="A175" s="58">
        <f>'IGP Info'!A24</f>
        <v>0</v>
      </c>
      <c r="B175" s="58">
        <f>'IGP Info'!B24</f>
        <v>0</v>
      </c>
      <c r="C175" s="58" t="str">
        <f>'IGP Info'!C24</f>
        <v>Z4.10</v>
      </c>
      <c r="D175" s="58" t="str">
        <f>'IGP Info'!D24</f>
        <v>References and Resources - List</v>
      </c>
      <c r="E175" s="58">
        <f>'IGP Info'!E24</f>
        <v>0</v>
      </c>
    </row>
    <row r="176" spans="1:5">
      <c r="A176" s="58">
        <f>'IGP Info'!A25</f>
        <v>0</v>
      </c>
      <c r="B176" s="58">
        <f>'IGP Info'!B25</f>
        <v>0</v>
      </c>
      <c r="C176" s="58">
        <f>'IGP Info'!C25</f>
        <v>0</v>
      </c>
      <c r="D176" s="58" t="str">
        <f>'IGP Info'!D25</f>
        <v>Panorama de las relaciones fiscales entre niveles de gobierno</v>
      </c>
      <c r="E176" s="58">
        <f>'IGP Info'!E25</f>
        <v>0</v>
      </c>
    </row>
    <row r="177" spans="1:17">
      <c r="A177" s="58">
        <f>'IGP Info'!A26</f>
        <v>0</v>
      </c>
      <c r="B177" s="58">
        <f>'IGP Info'!B26</f>
        <v>0</v>
      </c>
      <c r="C177" s="58">
        <f>'IGP Info'!C26</f>
        <v>0</v>
      </c>
      <c r="D177" s="58" t="str">
        <f>'IGP Info'!D26</f>
        <v>https://www.clgf.org.uk/regions/clgf-americas/belize/</v>
      </c>
      <c r="E177" s="58">
        <f>'IGP Info'!E26</f>
        <v>0</v>
      </c>
    </row>
    <row r="178" spans="1:17">
      <c r="A178" s="58">
        <f>'IGP Info'!A27</f>
        <v>0</v>
      </c>
      <c r="B178" s="58">
        <f>'IGP Info'!B27</f>
        <v>0</v>
      </c>
      <c r="C178" s="58">
        <f>'IGP Info'!C27</f>
        <v>0</v>
      </c>
      <c r="D178" s="58" t="str">
        <f>'IGP Info'!D27</f>
        <v>https://localgov.unwomen.org/country/BLZ</v>
      </c>
      <c r="E178" s="58">
        <f>'IGP Info'!E27</f>
        <v>0</v>
      </c>
    </row>
    <row r="179" spans="1:17">
      <c r="A179" s="58">
        <f>'IGP Info'!A28</f>
        <v>0</v>
      </c>
      <c r="B179" s="58">
        <f>'IGP Info'!B28</f>
        <v>0</v>
      </c>
      <c r="C179" s="58">
        <f>'IGP Info'!C28</f>
        <v>0</v>
      </c>
      <c r="D179" s="58">
        <f>'IGP Info'!D28</f>
        <v>0</v>
      </c>
      <c r="E179" s="58">
        <f>'IGP Info'!E28</f>
        <v>0</v>
      </c>
    </row>
    <row r="180" spans="1:17">
      <c r="A180" s="58">
        <f>'IGP Info'!A29</f>
        <v>0</v>
      </c>
      <c r="B180" s="58">
        <f>'IGP Info'!B29</f>
        <v>0</v>
      </c>
      <c r="C180" s="58">
        <f>'IGP Info'!C29</f>
        <v>0</v>
      </c>
      <c r="D180" s="58">
        <f>'IGP Info'!D29</f>
        <v>0</v>
      </c>
      <c r="E180" s="58">
        <f>'IGP Info'!E29</f>
        <v>0</v>
      </c>
    </row>
    <row r="181" spans="1:17">
      <c r="A181" s="58">
        <f>'IGP Info'!A30</f>
        <v>0</v>
      </c>
      <c r="B181" s="58">
        <f>'IGP Info'!B30</f>
        <v>0</v>
      </c>
      <c r="C181" s="58">
        <f>'IGP Info'!C30</f>
        <v>0</v>
      </c>
      <c r="D181" s="58">
        <f>'IGP Info'!D30</f>
        <v>0</v>
      </c>
      <c r="E181" s="58">
        <f>'IGP Info'!E30</f>
        <v>0</v>
      </c>
    </row>
    <row r="182" spans="1:17">
      <c r="A182" s="58">
        <f>'IGP Info'!A31</f>
        <v>0</v>
      </c>
      <c r="B182" s="58">
        <f>'IGP Info'!B31</f>
        <v>0</v>
      </c>
      <c r="C182" s="58">
        <f>'IGP Info'!C31</f>
        <v>0</v>
      </c>
      <c r="D182" s="58">
        <f>'IGP Info'!D31</f>
        <v>0</v>
      </c>
      <c r="E182" s="58">
        <f>'IGP Info'!E31</f>
        <v>0</v>
      </c>
    </row>
    <row r="183" spans="1:17" s="197" customFormat="1" ht="12" thickBot="1">
      <c r="A183" s="197">
        <f>'IGP Info'!A32</f>
        <v>0</v>
      </c>
      <c r="B183" s="197">
        <f>'IGP Info'!B32</f>
        <v>0</v>
      </c>
      <c r="C183" s="197">
        <f>'IGP Info'!C32</f>
        <v>0</v>
      </c>
      <c r="D183" s="197">
        <f>'IGP Info'!D32</f>
        <v>0</v>
      </c>
      <c r="E183" s="197">
        <f>'IGP Info'!E32</f>
        <v>0</v>
      </c>
      <c r="F183" s="199"/>
      <c r="G183" s="200"/>
      <c r="I183" s="196"/>
      <c r="J183" s="196"/>
      <c r="K183" s="196"/>
      <c r="L183" s="196"/>
      <c r="N183" s="198"/>
      <c r="O183" s="198"/>
      <c r="P183" s="198"/>
      <c r="Q183" s="198"/>
    </row>
  </sheetData>
  <sheetProtection sheet="1" objects="1" scenarios="1"/>
  <mergeCells count="4">
    <mergeCell ref="E4:G4"/>
    <mergeCell ref="I4:L4"/>
    <mergeCell ref="E27:R27"/>
    <mergeCell ref="C2:Q2"/>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514FC72B15E0448363FF47C2DE3DEB" ma:contentTypeVersion="16" ma:contentTypeDescription="Create a new document." ma:contentTypeScope="" ma:versionID="aa4095aefd48ddc05b685e04409a5292">
  <xsd:schema xmlns:xsd="http://www.w3.org/2001/XMLSchema" xmlns:xs="http://www.w3.org/2001/XMLSchema" xmlns:p="http://schemas.microsoft.com/office/2006/metadata/properties" xmlns:ns2="960ecaf0-7151-4a2b-a5a2-34de11608dbf" xmlns:ns3="b59d2d6f-7a66-4016-b850-8ad664ddea89" targetNamespace="http://schemas.microsoft.com/office/2006/metadata/properties" ma:root="true" ma:fieldsID="f075200f63312ade1e22dd2aa26a2597" ns2:_="" ns3:_="">
    <xsd:import namespace="960ecaf0-7151-4a2b-a5a2-34de11608dbf"/>
    <xsd:import namespace="b59d2d6f-7a66-4016-b850-8ad664ddea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0ecaf0-7151-4a2b-a5a2-34de11608d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84d8a0f-8552-4c0d-a454-42b2ccdb029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59d2d6f-7a66-4016-b850-8ad664ddea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087ee1be-5a49-465d-93f7-85d5832e39f2}" ma:internalName="TaxCatchAll" ma:showField="CatchAllData" ma:web="b59d2d6f-7a66-4016-b850-8ad664ddea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0ecaf0-7151-4a2b-a5a2-34de11608dbf">
      <Terms xmlns="http://schemas.microsoft.com/office/infopath/2007/PartnerControls"/>
    </lcf76f155ced4ddcb4097134ff3c332f>
    <TaxCatchAll xmlns="b59d2d6f-7a66-4016-b850-8ad664ddea89" xsi:nil="true"/>
  </documentManagement>
</p:properties>
</file>

<file path=customXml/itemProps1.xml><?xml version="1.0" encoding="utf-8"?>
<ds:datastoreItem xmlns:ds="http://schemas.openxmlformats.org/officeDocument/2006/customXml" ds:itemID="{3389CE87-FD7B-4D8A-8752-69BB31C5A49E}">
  <ds:schemaRefs>
    <ds:schemaRef ds:uri="http://schemas.microsoft.com/sharepoint/v3/contenttype/forms"/>
  </ds:schemaRefs>
</ds:datastoreItem>
</file>

<file path=customXml/itemProps2.xml><?xml version="1.0" encoding="utf-8"?>
<ds:datastoreItem xmlns:ds="http://schemas.openxmlformats.org/officeDocument/2006/customXml" ds:itemID="{DDFA6888-B9F4-466D-98C6-88CA1CC1D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0ecaf0-7151-4a2b-a5a2-34de11608dbf"/>
    <ds:schemaRef ds:uri="b59d2d6f-7a66-4016-b850-8ad664ddea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A44863-20C1-46A5-9976-E0C188E6850C}">
  <ds:schemaRefs>
    <ds:schemaRef ds:uri="http://schemas.microsoft.com/office/2006/metadata/properties"/>
    <ds:schemaRef ds:uri="http://schemas.microsoft.com/office/infopath/2007/PartnerControls"/>
    <ds:schemaRef ds:uri="960ecaf0-7151-4a2b-a5a2-34de11608dbf"/>
    <ds:schemaRef ds:uri="b59d2d6f-7a66-4016-b850-8ad664ddea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IGP1 Structure</vt:lpstr>
      <vt:lpstr>IGP2 Governance</vt:lpstr>
      <vt:lpstr>IGP3 Functions</vt:lpstr>
      <vt:lpstr>IGP Info</vt:lpstr>
      <vt:lpstr>IGP Country Notes </vt:lpstr>
      <vt:lpstr>IGP Extract</vt:lpstr>
      <vt:lpstr>'IGP Info'!Print_Area</vt:lpstr>
      <vt:lpstr>'IGP3 Functions'!Print_Area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Jamie</dc:creator>
  <cp:lastModifiedBy>Jamie Boex</cp:lastModifiedBy>
  <cp:lastPrinted>2023-08-21T18:29:22Z</cp:lastPrinted>
  <dcterms:created xsi:type="dcterms:W3CDTF">2014-03-28T01:38:34Z</dcterms:created>
  <dcterms:modified xsi:type="dcterms:W3CDTF">2024-04-20T18:27:34Z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0x010100DF514FC72B15E0448363FF47C2DE3DEB</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