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decentralization.sharepoint.com/sites/10KnowledgeDevelopment/Shared Documents/12 Specific Knowledge Development/SOLGI/01 SOLGI Africa/LOGICA KEN 2023/"/>
    </mc:Choice>
  </mc:AlternateContent>
  <xr:revisionPtr revIDLastSave="11" documentId="13_ncr:1_{2CA874CE-4771-463B-8C7E-04FF100FD717}" xr6:coauthVersionLast="47" xr6:coauthVersionMax="47" xr10:uidLastSave="{63594D41-756B-44B1-B7BD-189FA8401653}"/>
  <bookViews>
    <workbookView xWindow="-96" yWindow="-96" windowWidth="19392" windowHeight="10272" tabRatio="770" xr2:uid="{00000000-000D-0000-FFFF-FFFF00000000}"/>
  </bookViews>
  <sheets>
    <sheet name="IGP1 Structure" sheetId="31" r:id="rId1"/>
    <sheet name="IGP2 Governance" sheetId="53" r:id="rId2"/>
    <sheet name="IGP3 Functions" sheetId="34" state="hidden" r:id="rId3"/>
    <sheet name="IGP Info" sheetId="40" r:id="rId4"/>
    <sheet name="IGP Country Notes " sheetId="56" state="hidden" r:id="rId5"/>
    <sheet name="IGP Extract" sheetId="55" state="hidden" r:id="rId6"/>
  </sheets>
  <definedNames>
    <definedName name="_xlnm.Print_Area" localSheetId="3">'IGP Info'!$A$1:$G$32</definedName>
    <definedName name="_xlnm.Print_Area" localSheetId="2">'IGP3 Functions'!$A$1:$L$28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34" l="1"/>
  <c r="N12" i="34"/>
  <c r="N11" i="34"/>
  <c r="N10" i="34"/>
  <c r="N9" i="34"/>
  <c r="B61" i="56"/>
  <c r="B63" i="56" s="1"/>
  <c r="B62" i="56"/>
  <c r="C62" i="56" s="1"/>
  <c r="M75" i="53"/>
  <c r="L75" i="53"/>
  <c r="K75" i="53"/>
  <c r="J75" i="53"/>
  <c r="M74" i="53"/>
  <c r="L74" i="53"/>
  <c r="K74" i="53"/>
  <c r="J74" i="53"/>
  <c r="M73" i="53"/>
  <c r="L73" i="53"/>
  <c r="K73" i="53"/>
  <c r="J73" i="53"/>
  <c r="M72" i="53"/>
  <c r="L72" i="53"/>
  <c r="K72" i="53"/>
  <c r="J72" i="53"/>
  <c r="E74" i="53"/>
  <c r="H73" i="53"/>
  <c r="H74" i="53" s="1"/>
  <c r="G73" i="53"/>
  <c r="G74" i="53" s="1"/>
  <c r="F73" i="53"/>
  <c r="F74" i="53" s="1"/>
  <c r="E73" i="53"/>
  <c r="B22" i="56"/>
  <c r="C22" i="56" s="1"/>
  <c r="B7" i="56"/>
  <c r="C7" i="56" s="1"/>
  <c r="B6" i="56"/>
  <c r="D204" i="31"/>
  <c r="F204" i="31" s="1"/>
  <c r="B14" i="56"/>
  <c r="C14" i="56" s="1"/>
  <c r="B13" i="56"/>
  <c r="C13" i="56" s="1"/>
  <c r="B12" i="56"/>
  <c r="C12" i="56" s="1"/>
  <c r="B11" i="56"/>
  <c r="C11" i="56" s="1"/>
  <c r="B10" i="56"/>
  <c r="C10" i="56" s="1"/>
  <c r="C2" i="56"/>
  <c r="E183" i="55"/>
  <c r="D183" i="55"/>
  <c r="C183" i="55"/>
  <c r="B183" i="55"/>
  <c r="A183" i="55"/>
  <c r="E182" i="55"/>
  <c r="D182" i="55"/>
  <c r="C182" i="55"/>
  <c r="B182" i="55"/>
  <c r="A182" i="55"/>
  <c r="E181" i="55"/>
  <c r="D181" i="55"/>
  <c r="C181" i="55"/>
  <c r="B181" i="55"/>
  <c r="A181" i="55"/>
  <c r="E180" i="55"/>
  <c r="D180" i="55"/>
  <c r="C180" i="55"/>
  <c r="B180" i="55"/>
  <c r="A180" i="55"/>
  <c r="E179" i="55"/>
  <c r="D179" i="55"/>
  <c r="C179" i="55"/>
  <c r="B179" i="55"/>
  <c r="A179" i="55"/>
  <c r="E178" i="55"/>
  <c r="D178" i="55"/>
  <c r="C178" i="55"/>
  <c r="B178" i="55"/>
  <c r="A178" i="55"/>
  <c r="E177" i="55"/>
  <c r="D177" i="55"/>
  <c r="C177" i="55"/>
  <c r="B177" i="55"/>
  <c r="A177" i="55"/>
  <c r="E176" i="55"/>
  <c r="D176" i="55"/>
  <c r="C176" i="55"/>
  <c r="B176" i="55"/>
  <c r="A176" i="55"/>
  <c r="E175" i="55"/>
  <c r="D175" i="55"/>
  <c r="C175" i="55"/>
  <c r="B175" i="55"/>
  <c r="A175" i="55"/>
  <c r="E174" i="55"/>
  <c r="D174" i="55"/>
  <c r="C174" i="55"/>
  <c r="B174" i="55"/>
  <c r="A174" i="55"/>
  <c r="E173" i="55"/>
  <c r="D173" i="55"/>
  <c r="C173" i="55"/>
  <c r="B173" i="55"/>
  <c r="A173" i="55"/>
  <c r="E172" i="55"/>
  <c r="D172" i="55"/>
  <c r="C172" i="55"/>
  <c r="B172" i="55"/>
  <c r="A172" i="55"/>
  <c r="E171" i="55"/>
  <c r="D171" i="55"/>
  <c r="C171" i="55"/>
  <c r="B171" i="55"/>
  <c r="A171" i="55"/>
  <c r="E170" i="55"/>
  <c r="D170" i="55"/>
  <c r="C170" i="55"/>
  <c r="B170" i="55"/>
  <c r="A170" i="55"/>
  <c r="E169" i="55"/>
  <c r="D169" i="55"/>
  <c r="C169" i="55"/>
  <c r="B169" i="55"/>
  <c r="A169" i="55"/>
  <c r="E168" i="55"/>
  <c r="D168" i="55"/>
  <c r="C168" i="55"/>
  <c r="B168" i="55"/>
  <c r="A168" i="55"/>
  <c r="E167" i="55"/>
  <c r="D167" i="55"/>
  <c r="C167" i="55"/>
  <c r="B167" i="55"/>
  <c r="A167" i="55"/>
  <c r="E166" i="55"/>
  <c r="D166" i="55"/>
  <c r="C166" i="55"/>
  <c r="B166" i="55"/>
  <c r="A166" i="55"/>
  <c r="E165" i="55"/>
  <c r="D165" i="55"/>
  <c r="C165" i="55"/>
  <c r="B165" i="55"/>
  <c r="A165" i="55"/>
  <c r="E164" i="55"/>
  <c r="D164" i="55"/>
  <c r="C164" i="55"/>
  <c r="B164" i="55"/>
  <c r="A164" i="55"/>
  <c r="E163" i="55"/>
  <c r="D163" i="55"/>
  <c r="C163" i="55"/>
  <c r="B163" i="55"/>
  <c r="A163" i="55"/>
  <c r="E162" i="55"/>
  <c r="D162" i="55"/>
  <c r="C162" i="55"/>
  <c r="B162" i="55"/>
  <c r="A162" i="55"/>
  <c r="E161" i="55"/>
  <c r="D161" i="55"/>
  <c r="C161" i="55"/>
  <c r="B161" i="55"/>
  <c r="A161" i="55"/>
  <c r="E160" i="55"/>
  <c r="D160" i="55"/>
  <c r="C160" i="55"/>
  <c r="B160" i="55"/>
  <c r="A160" i="55"/>
  <c r="E159" i="55"/>
  <c r="D159" i="55"/>
  <c r="C159" i="55"/>
  <c r="B159" i="55"/>
  <c r="A159" i="55"/>
  <c r="E158" i="55"/>
  <c r="D158" i="55"/>
  <c r="C158" i="55"/>
  <c r="B158" i="55"/>
  <c r="A158" i="55"/>
  <c r="E157" i="55"/>
  <c r="D157" i="55"/>
  <c r="C157" i="55"/>
  <c r="B157" i="55"/>
  <c r="A157" i="55"/>
  <c r="E156" i="55"/>
  <c r="D156" i="55"/>
  <c r="C156" i="55"/>
  <c r="B156" i="55"/>
  <c r="A156" i="55"/>
  <c r="E155" i="55"/>
  <c r="D155" i="55"/>
  <c r="C155" i="55"/>
  <c r="B155" i="55"/>
  <c r="A155" i="55"/>
  <c r="E154" i="55"/>
  <c r="D154" i="55"/>
  <c r="C154" i="55"/>
  <c r="B154" i="55"/>
  <c r="A154" i="55"/>
  <c r="E153" i="55"/>
  <c r="D153" i="55"/>
  <c r="C153" i="55"/>
  <c r="B153" i="55"/>
  <c r="A153" i="55"/>
  <c r="E152" i="55"/>
  <c r="D152" i="55"/>
  <c r="C152" i="55"/>
  <c r="B152" i="55"/>
  <c r="A152" i="55"/>
  <c r="K151" i="55"/>
  <c r="J151" i="55"/>
  <c r="I151" i="55"/>
  <c r="H151" i="55"/>
  <c r="G151" i="55"/>
  <c r="F151" i="55"/>
  <c r="E151" i="55"/>
  <c r="D151" i="55"/>
  <c r="C151" i="55"/>
  <c r="B151" i="55"/>
  <c r="A151" i="55"/>
  <c r="K150" i="55"/>
  <c r="J150" i="55"/>
  <c r="I150" i="55"/>
  <c r="H150" i="55"/>
  <c r="G150" i="55"/>
  <c r="F150" i="55"/>
  <c r="E150" i="55"/>
  <c r="D150" i="55"/>
  <c r="C150" i="55"/>
  <c r="B150" i="55"/>
  <c r="A150" i="55"/>
  <c r="K149" i="55"/>
  <c r="J149" i="55"/>
  <c r="I149" i="55"/>
  <c r="H149" i="55"/>
  <c r="G149" i="55"/>
  <c r="F149" i="55"/>
  <c r="E149" i="55"/>
  <c r="D149" i="55"/>
  <c r="C149" i="55"/>
  <c r="B149" i="55"/>
  <c r="A149" i="55"/>
  <c r="K148" i="55"/>
  <c r="J148" i="55"/>
  <c r="I148" i="55"/>
  <c r="H148" i="55"/>
  <c r="G148" i="55"/>
  <c r="F148" i="55"/>
  <c r="E148" i="55"/>
  <c r="D148" i="55"/>
  <c r="C148" i="55"/>
  <c r="B148" i="55"/>
  <c r="A148" i="55"/>
  <c r="K147" i="55"/>
  <c r="J147" i="55"/>
  <c r="I147" i="55"/>
  <c r="H147" i="55"/>
  <c r="G147" i="55"/>
  <c r="F147" i="55"/>
  <c r="E147" i="55"/>
  <c r="D147" i="55"/>
  <c r="C147" i="55"/>
  <c r="B147" i="55"/>
  <c r="A147" i="55"/>
  <c r="K146" i="55"/>
  <c r="J146" i="55"/>
  <c r="I146" i="55"/>
  <c r="H146" i="55"/>
  <c r="G146" i="55"/>
  <c r="F146" i="55"/>
  <c r="E146" i="55"/>
  <c r="D146" i="55"/>
  <c r="C146" i="55"/>
  <c r="B146" i="55"/>
  <c r="A146" i="55"/>
  <c r="K145" i="55"/>
  <c r="J145" i="55"/>
  <c r="I145" i="55"/>
  <c r="H145" i="55"/>
  <c r="G145" i="55"/>
  <c r="F145" i="55"/>
  <c r="E145" i="55"/>
  <c r="D145" i="55"/>
  <c r="C145" i="55"/>
  <c r="B145" i="55"/>
  <c r="A145" i="55"/>
  <c r="K144" i="55"/>
  <c r="J144" i="55"/>
  <c r="I144" i="55"/>
  <c r="H144" i="55"/>
  <c r="G144" i="55"/>
  <c r="F144" i="55"/>
  <c r="E144" i="55"/>
  <c r="D144" i="55"/>
  <c r="C144" i="55"/>
  <c r="B144" i="55"/>
  <c r="A144" i="55"/>
  <c r="K143" i="55"/>
  <c r="J143" i="55"/>
  <c r="I143" i="55"/>
  <c r="H143" i="55"/>
  <c r="G143" i="55"/>
  <c r="F143" i="55"/>
  <c r="E143" i="55"/>
  <c r="D143" i="55"/>
  <c r="C143" i="55"/>
  <c r="B143" i="55"/>
  <c r="A143" i="55"/>
  <c r="K142" i="55"/>
  <c r="J142" i="55"/>
  <c r="I142" i="55"/>
  <c r="H142" i="55"/>
  <c r="G142" i="55"/>
  <c r="F142" i="55"/>
  <c r="E142" i="55"/>
  <c r="D142" i="55"/>
  <c r="C142" i="55"/>
  <c r="B142" i="55"/>
  <c r="A142" i="55"/>
  <c r="K141" i="55"/>
  <c r="J141" i="55"/>
  <c r="I141" i="55"/>
  <c r="H141" i="55"/>
  <c r="G141" i="55"/>
  <c r="F141" i="55"/>
  <c r="E141" i="55"/>
  <c r="D141" i="55"/>
  <c r="C141" i="55"/>
  <c r="B141" i="55"/>
  <c r="A141" i="55"/>
  <c r="K140" i="55"/>
  <c r="J140" i="55"/>
  <c r="I140" i="55"/>
  <c r="H140" i="55"/>
  <c r="G140" i="55"/>
  <c r="F140" i="55"/>
  <c r="E140" i="55"/>
  <c r="D140" i="55"/>
  <c r="C140" i="55"/>
  <c r="B140" i="55"/>
  <c r="A140" i="55"/>
  <c r="K139" i="55"/>
  <c r="J139" i="55"/>
  <c r="I139" i="55"/>
  <c r="H139" i="55"/>
  <c r="G139" i="55"/>
  <c r="F139" i="55"/>
  <c r="E139" i="55"/>
  <c r="D139" i="55"/>
  <c r="C139" i="55"/>
  <c r="B139" i="55"/>
  <c r="A139" i="55"/>
  <c r="K138" i="55"/>
  <c r="J138" i="55"/>
  <c r="I138" i="55"/>
  <c r="H138" i="55"/>
  <c r="G138" i="55"/>
  <c r="F138" i="55"/>
  <c r="E138" i="55"/>
  <c r="D138" i="55"/>
  <c r="C138" i="55"/>
  <c r="B138" i="55"/>
  <c r="A138" i="55"/>
  <c r="K137" i="55"/>
  <c r="J137" i="55"/>
  <c r="I137" i="55"/>
  <c r="H137" i="55"/>
  <c r="G137" i="55"/>
  <c r="F137" i="55"/>
  <c r="E137" i="55"/>
  <c r="D137" i="55"/>
  <c r="C137" i="55"/>
  <c r="B137" i="55"/>
  <c r="A137" i="55"/>
  <c r="K136" i="55"/>
  <c r="J136" i="55"/>
  <c r="I136" i="55"/>
  <c r="H136" i="55"/>
  <c r="G136" i="55"/>
  <c r="F136" i="55"/>
  <c r="E136" i="55"/>
  <c r="D136" i="55"/>
  <c r="C136" i="55"/>
  <c r="B136" i="55"/>
  <c r="A136" i="55"/>
  <c r="K135" i="55"/>
  <c r="J135" i="55"/>
  <c r="I135" i="55"/>
  <c r="H135" i="55"/>
  <c r="G135" i="55"/>
  <c r="F135" i="55"/>
  <c r="E135" i="55"/>
  <c r="D135" i="55"/>
  <c r="C135" i="55"/>
  <c r="B135" i="55"/>
  <c r="A135" i="55"/>
  <c r="K134" i="55"/>
  <c r="J134" i="55"/>
  <c r="I134" i="55"/>
  <c r="H134" i="55"/>
  <c r="G134" i="55"/>
  <c r="F134" i="55"/>
  <c r="E134" i="55"/>
  <c r="D134" i="55"/>
  <c r="C134" i="55"/>
  <c r="B134" i="55"/>
  <c r="A134" i="55"/>
  <c r="K133" i="55"/>
  <c r="J133" i="55"/>
  <c r="I133" i="55"/>
  <c r="H133" i="55"/>
  <c r="G133" i="55"/>
  <c r="F133" i="55"/>
  <c r="E133" i="55"/>
  <c r="D133" i="55"/>
  <c r="C133" i="55"/>
  <c r="B133" i="55"/>
  <c r="A133" i="55"/>
  <c r="K132" i="55"/>
  <c r="J132" i="55"/>
  <c r="I132" i="55"/>
  <c r="H132" i="55"/>
  <c r="G132" i="55"/>
  <c r="F132" i="55"/>
  <c r="E132" i="55"/>
  <c r="D132" i="55"/>
  <c r="C132" i="55"/>
  <c r="B132" i="55"/>
  <c r="A132" i="55"/>
  <c r="K131" i="55"/>
  <c r="J131" i="55"/>
  <c r="I131" i="55"/>
  <c r="H131" i="55"/>
  <c r="G131" i="55"/>
  <c r="F131" i="55"/>
  <c r="E131" i="55"/>
  <c r="D131" i="55"/>
  <c r="C131" i="55"/>
  <c r="B131" i="55"/>
  <c r="A131" i="55"/>
  <c r="K130" i="55"/>
  <c r="J130" i="55"/>
  <c r="I130" i="55"/>
  <c r="H130" i="55"/>
  <c r="G130" i="55"/>
  <c r="F130" i="55"/>
  <c r="E130" i="55"/>
  <c r="D130" i="55"/>
  <c r="C130" i="55"/>
  <c r="B130" i="55"/>
  <c r="A130" i="55"/>
  <c r="K129" i="55"/>
  <c r="J129" i="55"/>
  <c r="I129" i="55"/>
  <c r="H129" i="55"/>
  <c r="G129" i="55"/>
  <c r="F129" i="55"/>
  <c r="E129" i="55"/>
  <c r="D129" i="55"/>
  <c r="C129" i="55"/>
  <c r="B129" i="55"/>
  <c r="A129" i="55"/>
  <c r="K128" i="55"/>
  <c r="J128" i="55"/>
  <c r="I128" i="55"/>
  <c r="H128" i="55"/>
  <c r="G128" i="55"/>
  <c r="F128" i="55"/>
  <c r="E128" i="55"/>
  <c r="D128" i="55"/>
  <c r="C128" i="55"/>
  <c r="B128" i="55"/>
  <c r="A128" i="55"/>
  <c r="K127" i="55"/>
  <c r="J127" i="55"/>
  <c r="I127" i="55"/>
  <c r="H127" i="55"/>
  <c r="G127" i="55"/>
  <c r="F127" i="55"/>
  <c r="E127" i="55"/>
  <c r="D127" i="55"/>
  <c r="C127" i="55"/>
  <c r="B127" i="55"/>
  <c r="A127" i="55"/>
  <c r="K126" i="55"/>
  <c r="J126" i="55"/>
  <c r="I126" i="55"/>
  <c r="H126" i="55"/>
  <c r="G126" i="55"/>
  <c r="F126" i="55"/>
  <c r="E126" i="55"/>
  <c r="D126" i="55"/>
  <c r="C126" i="55"/>
  <c r="B126" i="55"/>
  <c r="A126" i="55"/>
  <c r="K125" i="55"/>
  <c r="J125" i="55"/>
  <c r="I125" i="55"/>
  <c r="H125" i="55"/>
  <c r="G125" i="55"/>
  <c r="F125" i="55"/>
  <c r="E125" i="55"/>
  <c r="D125" i="55"/>
  <c r="C125" i="55"/>
  <c r="B125" i="55"/>
  <c r="A125" i="55"/>
  <c r="M124" i="55"/>
  <c r="L124" i="55"/>
  <c r="K124" i="55"/>
  <c r="J124" i="55"/>
  <c r="I124" i="55"/>
  <c r="H124" i="55"/>
  <c r="G124" i="55"/>
  <c r="F124" i="55"/>
  <c r="E124" i="55"/>
  <c r="D124" i="55"/>
  <c r="C124" i="55"/>
  <c r="B124" i="55"/>
  <c r="A124" i="55"/>
  <c r="M123" i="55"/>
  <c r="L123" i="55"/>
  <c r="K123" i="55"/>
  <c r="J123" i="55"/>
  <c r="I123" i="55"/>
  <c r="H123" i="55"/>
  <c r="G123" i="55"/>
  <c r="F123" i="55"/>
  <c r="E123" i="55"/>
  <c r="D123" i="55"/>
  <c r="C123" i="55"/>
  <c r="B123" i="55"/>
  <c r="A123" i="55"/>
  <c r="M122" i="55"/>
  <c r="L122" i="55"/>
  <c r="K122" i="55"/>
  <c r="J122" i="55"/>
  <c r="I122" i="55"/>
  <c r="H122" i="55"/>
  <c r="G122" i="55"/>
  <c r="F122" i="55"/>
  <c r="E122" i="55"/>
  <c r="D122" i="55"/>
  <c r="C122" i="55"/>
  <c r="B122" i="55"/>
  <c r="A122" i="55"/>
  <c r="M121" i="55"/>
  <c r="L121" i="55"/>
  <c r="K121" i="55"/>
  <c r="J121" i="55"/>
  <c r="I121" i="55"/>
  <c r="H121" i="55"/>
  <c r="G121" i="55"/>
  <c r="F121" i="55"/>
  <c r="E121" i="55"/>
  <c r="D121" i="55"/>
  <c r="C121" i="55"/>
  <c r="B121" i="55"/>
  <c r="A121" i="55"/>
  <c r="M120" i="55"/>
  <c r="L120" i="55"/>
  <c r="K120" i="55"/>
  <c r="J120" i="55"/>
  <c r="I120" i="55"/>
  <c r="H120" i="55"/>
  <c r="G120" i="55"/>
  <c r="F120" i="55"/>
  <c r="E120" i="55"/>
  <c r="D120" i="55"/>
  <c r="C120" i="55"/>
  <c r="B120" i="55"/>
  <c r="A120" i="55"/>
  <c r="M119" i="55"/>
  <c r="L119" i="55"/>
  <c r="K119" i="55"/>
  <c r="J119" i="55"/>
  <c r="I119" i="55"/>
  <c r="H119" i="55"/>
  <c r="G119" i="55"/>
  <c r="F119" i="55"/>
  <c r="E119" i="55"/>
  <c r="D119" i="55"/>
  <c r="C119" i="55"/>
  <c r="B119" i="55"/>
  <c r="A119" i="55"/>
  <c r="M118" i="55"/>
  <c r="L118" i="55"/>
  <c r="K118" i="55"/>
  <c r="J118" i="55"/>
  <c r="I118" i="55"/>
  <c r="H118" i="55"/>
  <c r="G118" i="55"/>
  <c r="F118" i="55"/>
  <c r="E118" i="55"/>
  <c r="D118" i="55"/>
  <c r="C118" i="55"/>
  <c r="B118" i="55"/>
  <c r="A118" i="55"/>
  <c r="M117" i="55"/>
  <c r="L117" i="55"/>
  <c r="K117" i="55"/>
  <c r="J117" i="55"/>
  <c r="I117" i="55"/>
  <c r="H117" i="55"/>
  <c r="G117" i="55"/>
  <c r="F117" i="55"/>
  <c r="E117" i="55"/>
  <c r="D117" i="55"/>
  <c r="C117" i="55"/>
  <c r="B117" i="55"/>
  <c r="A117" i="55"/>
  <c r="M116" i="55"/>
  <c r="L116" i="55"/>
  <c r="K116" i="55"/>
  <c r="J116" i="55"/>
  <c r="I116" i="55"/>
  <c r="H116" i="55"/>
  <c r="G116" i="55"/>
  <c r="F116" i="55"/>
  <c r="E116" i="55"/>
  <c r="D116" i="55"/>
  <c r="C116" i="55"/>
  <c r="B116" i="55"/>
  <c r="A116" i="55"/>
  <c r="M115" i="55"/>
  <c r="L115" i="55"/>
  <c r="K115" i="55"/>
  <c r="J115" i="55"/>
  <c r="I115" i="55"/>
  <c r="H115" i="55"/>
  <c r="G115" i="55"/>
  <c r="F115" i="55"/>
  <c r="E115" i="55"/>
  <c r="D115" i="55"/>
  <c r="C115" i="55"/>
  <c r="B115" i="55"/>
  <c r="A115" i="55"/>
  <c r="M114" i="55"/>
  <c r="L114" i="55"/>
  <c r="K114" i="55"/>
  <c r="J114" i="55"/>
  <c r="I114" i="55"/>
  <c r="H114" i="55"/>
  <c r="G114" i="55"/>
  <c r="F114" i="55"/>
  <c r="E114" i="55"/>
  <c r="D114" i="55"/>
  <c r="C114" i="55"/>
  <c r="B114" i="55"/>
  <c r="A114" i="55"/>
  <c r="M113" i="55"/>
  <c r="L113" i="55"/>
  <c r="K113" i="55"/>
  <c r="J113" i="55"/>
  <c r="I113" i="55"/>
  <c r="H113" i="55"/>
  <c r="G113" i="55"/>
  <c r="F113" i="55"/>
  <c r="E113" i="55"/>
  <c r="D113" i="55"/>
  <c r="C113" i="55"/>
  <c r="B113" i="55"/>
  <c r="A113" i="55"/>
  <c r="M112" i="55"/>
  <c r="L112" i="55"/>
  <c r="K112" i="55"/>
  <c r="J112" i="55"/>
  <c r="I112" i="55"/>
  <c r="H112" i="55"/>
  <c r="G112" i="55"/>
  <c r="F112" i="55"/>
  <c r="E112" i="55"/>
  <c r="D112" i="55"/>
  <c r="C112" i="55"/>
  <c r="B112" i="55"/>
  <c r="A112" i="55"/>
  <c r="M111" i="55"/>
  <c r="L111" i="55"/>
  <c r="K111" i="55"/>
  <c r="J111" i="55"/>
  <c r="I111" i="55"/>
  <c r="H111" i="55"/>
  <c r="G111" i="55"/>
  <c r="F111" i="55"/>
  <c r="E111" i="55"/>
  <c r="D111" i="55"/>
  <c r="C111" i="55"/>
  <c r="B111" i="55"/>
  <c r="A111" i="55"/>
  <c r="M110" i="55"/>
  <c r="L110" i="55"/>
  <c r="K110" i="55"/>
  <c r="J110" i="55"/>
  <c r="I110" i="55"/>
  <c r="H110" i="55"/>
  <c r="G110" i="55"/>
  <c r="F110" i="55"/>
  <c r="E110" i="55"/>
  <c r="D110" i="55"/>
  <c r="C110" i="55"/>
  <c r="B110" i="55"/>
  <c r="A110" i="55"/>
  <c r="M109" i="55"/>
  <c r="L109" i="55"/>
  <c r="K109" i="55"/>
  <c r="J109" i="55"/>
  <c r="I109" i="55"/>
  <c r="H109" i="55"/>
  <c r="G109" i="55"/>
  <c r="F109" i="55"/>
  <c r="E109" i="55"/>
  <c r="D109" i="55"/>
  <c r="C109" i="55"/>
  <c r="B109" i="55"/>
  <c r="A109" i="55"/>
  <c r="M108" i="55"/>
  <c r="L108" i="55"/>
  <c r="K108" i="55"/>
  <c r="J108" i="55"/>
  <c r="I108" i="55"/>
  <c r="H108" i="55"/>
  <c r="G108" i="55"/>
  <c r="F108" i="55"/>
  <c r="E108" i="55"/>
  <c r="D108" i="55"/>
  <c r="C108" i="55"/>
  <c r="B108" i="55"/>
  <c r="A108" i="55"/>
  <c r="M107" i="55"/>
  <c r="L107" i="55"/>
  <c r="K107" i="55"/>
  <c r="J107" i="55"/>
  <c r="I107" i="55"/>
  <c r="H107" i="55"/>
  <c r="G107" i="55"/>
  <c r="F107" i="55"/>
  <c r="E107" i="55"/>
  <c r="D107" i="55"/>
  <c r="C107" i="55"/>
  <c r="B107" i="55"/>
  <c r="A107" i="55"/>
  <c r="M106" i="55"/>
  <c r="L106" i="55"/>
  <c r="K106" i="55"/>
  <c r="J106" i="55"/>
  <c r="I106" i="55"/>
  <c r="H106" i="55"/>
  <c r="G106" i="55"/>
  <c r="F106" i="55"/>
  <c r="E106" i="55"/>
  <c r="D106" i="55"/>
  <c r="C106" i="55"/>
  <c r="B106" i="55"/>
  <c r="A106" i="55"/>
  <c r="M105" i="55"/>
  <c r="L105" i="55"/>
  <c r="K105" i="55"/>
  <c r="J105" i="55"/>
  <c r="I105" i="55"/>
  <c r="H105" i="55"/>
  <c r="G105" i="55"/>
  <c r="F105" i="55"/>
  <c r="E105" i="55"/>
  <c r="D105" i="55"/>
  <c r="C105" i="55"/>
  <c r="B105" i="55"/>
  <c r="A105" i="55"/>
  <c r="M104" i="55"/>
  <c r="L104" i="55"/>
  <c r="K104" i="55"/>
  <c r="J104" i="55"/>
  <c r="I104" i="55"/>
  <c r="H104" i="55"/>
  <c r="G104" i="55"/>
  <c r="F104" i="55"/>
  <c r="E104" i="55"/>
  <c r="D104" i="55"/>
  <c r="C104" i="55"/>
  <c r="B104" i="55"/>
  <c r="A104" i="55"/>
  <c r="M103" i="55"/>
  <c r="L103" i="55"/>
  <c r="K103" i="55"/>
  <c r="J103" i="55"/>
  <c r="I103" i="55"/>
  <c r="H103" i="55"/>
  <c r="G103" i="55"/>
  <c r="F103" i="55"/>
  <c r="E103" i="55"/>
  <c r="D103" i="55"/>
  <c r="C103" i="55"/>
  <c r="B103" i="55"/>
  <c r="A103" i="55"/>
  <c r="M102" i="55"/>
  <c r="L102" i="55"/>
  <c r="K102" i="55"/>
  <c r="J102" i="55"/>
  <c r="I102" i="55"/>
  <c r="H102" i="55"/>
  <c r="G102" i="55"/>
  <c r="F102" i="55"/>
  <c r="E102" i="55"/>
  <c r="D102" i="55"/>
  <c r="C102" i="55"/>
  <c r="B102" i="55"/>
  <c r="A102" i="55"/>
  <c r="M101" i="55"/>
  <c r="L101" i="55"/>
  <c r="K101" i="55"/>
  <c r="J101" i="55"/>
  <c r="I101" i="55"/>
  <c r="H101" i="55"/>
  <c r="G101" i="55"/>
  <c r="F101" i="55"/>
  <c r="E101" i="55"/>
  <c r="D101" i="55"/>
  <c r="C101" i="55"/>
  <c r="B101" i="55"/>
  <c r="A101" i="55"/>
  <c r="M100" i="55"/>
  <c r="L100" i="55"/>
  <c r="K100" i="55"/>
  <c r="J100" i="55"/>
  <c r="I100" i="55"/>
  <c r="H100" i="55"/>
  <c r="G100" i="55"/>
  <c r="F100" i="55"/>
  <c r="E100" i="55"/>
  <c r="D100" i="55"/>
  <c r="C100" i="55"/>
  <c r="B100" i="55"/>
  <c r="A100" i="55"/>
  <c r="M99" i="55"/>
  <c r="L99" i="55"/>
  <c r="K99" i="55"/>
  <c r="J99" i="55"/>
  <c r="I99" i="55"/>
  <c r="H99" i="55"/>
  <c r="G99" i="55"/>
  <c r="F99" i="55"/>
  <c r="E99" i="55"/>
  <c r="D99" i="55"/>
  <c r="C99" i="55"/>
  <c r="B99" i="55"/>
  <c r="A99" i="55"/>
  <c r="M98" i="55"/>
  <c r="L98" i="55"/>
  <c r="K98" i="55"/>
  <c r="J98" i="55"/>
  <c r="I98" i="55"/>
  <c r="H98" i="55"/>
  <c r="G98" i="55"/>
  <c r="F98" i="55"/>
  <c r="E98" i="55"/>
  <c r="D98" i="55"/>
  <c r="C98" i="55"/>
  <c r="B98" i="55"/>
  <c r="A98" i="55"/>
  <c r="M97" i="55"/>
  <c r="L97" i="55"/>
  <c r="K97" i="55"/>
  <c r="J97" i="55"/>
  <c r="I97" i="55"/>
  <c r="H97" i="55"/>
  <c r="G97" i="55"/>
  <c r="F97" i="55"/>
  <c r="E97" i="55"/>
  <c r="D97" i="55"/>
  <c r="C97" i="55"/>
  <c r="B97" i="55"/>
  <c r="A97" i="55"/>
  <c r="M96" i="55"/>
  <c r="L96" i="55"/>
  <c r="K96" i="55"/>
  <c r="J96" i="55"/>
  <c r="I96" i="55"/>
  <c r="H96" i="55"/>
  <c r="G96" i="55"/>
  <c r="F96" i="55"/>
  <c r="E96" i="55"/>
  <c r="D96" i="55"/>
  <c r="C96" i="55"/>
  <c r="B96" i="55"/>
  <c r="A96" i="55"/>
  <c r="M95" i="55"/>
  <c r="L95" i="55"/>
  <c r="K95" i="55"/>
  <c r="J95" i="55"/>
  <c r="I95" i="55"/>
  <c r="H95" i="55"/>
  <c r="G95" i="55"/>
  <c r="F95" i="55"/>
  <c r="E95" i="55"/>
  <c r="D95" i="55"/>
  <c r="C95" i="55"/>
  <c r="B95" i="55"/>
  <c r="A95" i="55"/>
  <c r="M94" i="55"/>
  <c r="L94" i="55"/>
  <c r="K94" i="55"/>
  <c r="J94" i="55"/>
  <c r="I94" i="55"/>
  <c r="H94" i="55"/>
  <c r="G94" i="55"/>
  <c r="F94" i="55"/>
  <c r="E94" i="55"/>
  <c r="D94" i="55"/>
  <c r="C94" i="55"/>
  <c r="B94" i="55"/>
  <c r="A94" i="55"/>
  <c r="M93" i="55"/>
  <c r="L93" i="55"/>
  <c r="K93" i="55"/>
  <c r="J93" i="55"/>
  <c r="I93" i="55"/>
  <c r="H93" i="55"/>
  <c r="G93" i="55"/>
  <c r="F93" i="55"/>
  <c r="E93" i="55"/>
  <c r="D93" i="55"/>
  <c r="C93" i="55"/>
  <c r="B93" i="55"/>
  <c r="A93" i="55"/>
  <c r="M92" i="55"/>
  <c r="L92" i="55"/>
  <c r="K92" i="55"/>
  <c r="J92" i="55"/>
  <c r="I92" i="55"/>
  <c r="H92" i="55"/>
  <c r="G92" i="55"/>
  <c r="F92" i="55"/>
  <c r="E92" i="55"/>
  <c r="D92" i="55"/>
  <c r="C92" i="55"/>
  <c r="B92" i="55"/>
  <c r="A92" i="55"/>
  <c r="M91" i="55"/>
  <c r="L91" i="55"/>
  <c r="K91" i="55"/>
  <c r="J91" i="55"/>
  <c r="I91" i="55"/>
  <c r="H91" i="55"/>
  <c r="G91" i="55"/>
  <c r="F91" i="55"/>
  <c r="E91" i="55"/>
  <c r="D91" i="55"/>
  <c r="C91" i="55"/>
  <c r="B91" i="55"/>
  <c r="A91" i="55"/>
  <c r="M90" i="55"/>
  <c r="L90" i="55"/>
  <c r="K90" i="55"/>
  <c r="J90" i="55"/>
  <c r="I90" i="55"/>
  <c r="H90" i="55"/>
  <c r="G90" i="55"/>
  <c r="F90" i="55"/>
  <c r="E90" i="55"/>
  <c r="D90" i="55"/>
  <c r="C90" i="55"/>
  <c r="B90" i="55"/>
  <c r="A90" i="55"/>
  <c r="M89" i="55"/>
  <c r="L89" i="55"/>
  <c r="K89" i="55"/>
  <c r="J89" i="55"/>
  <c r="I89" i="55"/>
  <c r="H89" i="55"/>
  <c r="G89" i="55"/>
  <c r="F89" i="55"/>
  <c r="E89" i="55"/>
  <c r="D89" i="55"/>
  <c r="C89" i="55"/>
  <c r="B89" i="55"/>
  <c r="A89" i="55"/>
  <c r="M88" i="55"/>
  <c r="L88" i="55"/>
  <c r="K88" i="55"/>
  <c r="J88" i="55"/>
  <c r="I88" i="55"/>
  <c r="H88" i="55"/>
  <c r="G88" i="55"/>
  <c r="F88" i="55"/>
  <c r="E88" i="55"/>
  <c r="D88" i="55"/>
  <c r="C88" i="55"/>
  <c r="B88" i="55"/>
  <c r="A88" i="55"/>
  <c r="M87" i="55"/>
  <c r="L87" i="55"/>
  <c r="K87" i="55"/>
  <c r="J87" i="55"/>
  <c r="I87" i="55"/>
  <c r="H87" i="55"/>
  <c r="G87" i="55"/>
  <c r="F87" i="55"/>
  <c r="E87" i="55"/>
  <c r="D87" i="55"/>
  <c r="C87" i="55"/>
  <c r="B87" i="55"/>
  <c r="A87" i="55"/>
  <c r="M86" i="55"/>
  <c r="L86" i="55"/>
  <c r="K86" i="55"/>
  <c r="J86" i="55"/>
  <c r="I86" i="55"/>
  <c r="H86" i="55"/>
  <c r="G86" i="55"/>
  <c r="F86" i="55"/>
  <c r="E86" i="55"/>
  <c r="D86" i="55"/>
  <c r="C86" i="55"/>
  <c r="B86" i="55"/>
  <c r="A86" i="55"/>
  <c r="M85" i="55"/>
  <c r="L85" i="55"/>
  <c r="K85" i="55"/>
  <c r="J85" i="55"/>
  <c r="I85" i="55"/>
  <c r="H85" i="55"/>
  <c r="G85" i="55"/>
  <c r="F85" i="55"/>
  <c r="E85" i="55"/>
  <c r="D85" i="55"/>
  <c r="C85" i="55"/>
  <c r="B85" i="55"/>
  <c r="A85" i="55"/>
  <c r="M84" i="55"/>
  <c r="L84" i="55"/>
  <c r="K84" i="55"/>
  <c r="J84" i="55"/>
  <c r="I84" i="55"/>
  <c r="H84" i="55"/>
  <c r="G84" i="55"/>
  <c r="F84" i="55"/>
  <c r="E84" i="55"/>
  <c r="D84" i="55"/>
  <c r="C84" i="55"/>
  <c r="B84" i="55"/>
  <c r="A84" i="55"/>
  <c r="M83" i="55"/>
  <c r="L83" i="55"/>
  <c r="K83" i="55"/>
  <c r="J83" i="55"/>
  <c r="I83" i="55"/>
  <c r="H83" i="55"/>
  <c r="G83" i="55"/>
  <c r="F83" i="55"/>
  <c r="E83" i="55"/>
  <c r="D83" i="55"/>
  <c r="C83" i="55"/>
  <c r="B83" i="55"/>
  <c r="A83" i="55"/>
  <c r="M82" i="55"/>
  <c r="L82" i="55"/>
  <c r="K82" i="55"/>
  <c r="J82" i="55"/>
  <c r="I82" i="55"/>
  <c r="H82" i="55"/>
  <c r="G82" i="55"/>
  <c r="F82" i="55"/>
  <c r="E82" i="55"/>
  <c r="D82" i="55"/>
  <c r="C82" i="55"/>
  <c r="B82" i="55"/>
  <c r="A82" i="55"/>
  <c r="M81" i="55"/>
  <c r="L81" i="55"/>
  <c r="K81" i="55"/>
  <c r="J81" i="55"/>
  <c r="I81" i="55"/>
  <c r="H81" i="55"/>
  <c r="G81" i="55"/>
  <c r="F81" i="55"/>
  <c r="E81" i="55"/>
  <c r="D81" i="55"/>
  <c r="C81" i="55"/>
  <c r="B81" i="55"/>
  <c r="A81" i="55"/>
  <c r="M80" i="55"/>
  <c r="L80" i="55"/>
  <c r="K80" i="55"/>
  <c r="J80" i="55"/>
  <c r="I80" i="55"/>
  <c r="H80" i="55"/>
  <c r="G80" i="55"/>
  <c r="F80" i="55"/>
  <c r="E80" i="55"/>
  <c r="D80" i="55"/>
  <c r="C80" i="55"/>
  <c r="B80" i="55"/>
  <c r="A80" i="55"/>
  <c r="M79" i="55"/>
  <c r="L79" i="55"/>
  <c r="K79" i="55"/>
  <c r="J79" i="55"/>
  <c r="I79" i="55"/>
  <c r="H79" i="55"/>
  <c r="G79" i="55"/>
  <c r="F79" i="55"/>
  <c r="E79" i="55"/>
  <c r="D79" i="55"/>
  <c r="C79" i="55"/>
  <c r="B79" i="55"/>
  <c r="A79" i="55"/>
  <c r="M78" i="55"/>
  <c r="L78" i="55"/>
  <c r="K78" i="55"/>
  <c r="J78" i="55"/>
  <c r="I78" i="55"/>
  <c r="H78" i="55"/>
  <c r="G78" i="55"/>
  <c r="F78" i="55"/>
  <c r="E78" i="55"/>
  <c r="D78" i="55"/>
  <c r="C78" i="55"/>
  <c r="B78" i="55"/>
  <c r="A78" i="55"/>
  <c r="I77" i="55"/>
  <c r="D77" i="55"/>
  <c r="C77" i="55"/>
  <c r="B77" i="55"/>
  <c r="A77" i="55"/>
  <c r="M76" i="55"/>
  <c r="L76" i="55"/>
  <c r="K76" i="55"/>
  <c r="J76" i="55"/>
  <c r="I76" i="55"/>
  <c r="H76" i="55"/>
  <c r="G76" i="55"/>
  <c r="F76" i="55"/>
  <c r="E76" i="55"/>
  <c r="D76" i="55"/>
  <c r="C76" i="55"/>
  <c r="B76" i="55"/>
  <c r="A76" i="55"/>
  <c r="M75" i="55"/>
  <c r="L75" i="55"/>
  <c r="K75" i="55"/>
  <c r="J75" i="55"/>
  <c r="I75" i="55"/>
  <c r="H75" i="55"/>
  <c r="G75" i="55"/>
  <c r="F75" i="55"/>
  <c r="E75" i="55"/>
  <c r="D75" i="55"/>
  <c r="C75" i="55"/>
  <c r="B75" i="55"/>
  <c r="A75" i="55"/>
  <c r="M74" i="55"/>
  <c r="L74" i="55"/>
  <c r="K74" i="55"/>
  <c r="J74" i="55"/>
  <c r="I74" i="55"/>
  <c r="H74" i="55"/>
  <c r="G74" i="55"/>
  <c r="F74" i="55"/>
  <c r="E74" i="55"/>
  <c r="D74" i="55"/>
  <c r="C74" i="55"/>
  <c r="B74" i="55"/>
  <c r="A74" i="55"/>
  <c r="M73" i="55"/>
  <c r="L73" i="55"/>
  <c r="K73" i="55"/>
  <c r="J73" i="55"/>
  <c r="I73" i="55"/>
  <c r="H73" i="55"/>
  <c r="G73" i="55"/>
  <c r="F73" i="55"/>
  <c r="E73" i="55"/>
  <c r="D73" i="55"/>
  <c r="C73" i="55"/>
  <c r="B73" i="55"/>
  <c r="A73" i="55"/>
  <c r="L72" i="55"/>
  <c r="K72" i="55"/>
  <c r="J72" i="55"/>
  <c r="I72" i="55"/>
  <c r="H72" i="55"/>
  <c r="G72" i="55"/>
  <c r="F72" i="55"/>
  <c r="E72" i="55"/>
  <c r="D72" i="55"/>
  <c r="C72" i="55"/>
  <c r="B72" i="55"/>
  <c r="A72" i="55"/>
  <c r="L71" i="55"/>
  <c r="K71" i="55"/>
  <c r="J71" i="55"/>
  <c r="I71" i="55"/>
  <c r="H71" i="55"/>
  <c r="G71" i="55"/>
  <c r="F71" i="55"/>
  <c r="E71" i="55"/>
  <c r="D71" i="55"/>
  <c r="C71" i="55"/>
  <c r="B71" i="55"/>
  <c r="A71" i="55"/>
  <c r="L70" i="55"/>
  <c r="K70" i="55"/>
  <c r="J70" i="55"/>
  <c r="I70" i="55"/>
  <c r="H70" i="55"/>
  <c r="G70" i="55"/>
  <c r="F70" i="55"/>
  <c r="E70" i="55"/>
  <c r="D70" i="55"/>
  <c r="C70" i="55"/>
  <c r="B70" i="55"/>
  <c r="A70" i="55"/>
  <c r="L69" i="55"/>
  <c r="K69" i="55"/>
  <c r="J69" i="55"/>
  <c r="I69" i="55"/>
  <c r="H69" i="55"/>
  <c r="G69" i="55"/>
  <c r="F69" i="55"/>
  <c r="E69" i="55"/>
  <c r="D69" i="55"/>
  <c r="C69" i="55"/>
  <c r="B69" i="55"/>
  <c r="A69" i="55"/>
  <c r="L68" i="55"/>
  <c r="K68" i="55"/>
  <c r="J68" i="55"/>
  <c r="I68" i="55"/>
  <c r="H68" i="55"/>
  <c r="G68" i="55"/>
  <c r="F68" i="55"/>
  <c r="E68" i="55"/>
  <c r="D68" i="55"/>
  <c r="C68" i="55"/>
  <c r="B68" i="55"/>
  <c r="A68" i="55"/>
  <c r="L67" i="55"/>
  <c r="K67" i="55"/>
  <c r="J67" i="55"/>
  <c r="I67" i="55"/>
  <c r="H67" i="55"/>
  <c r="G67" i="55"/>
  <c r="F67" i="55"/>
  <c r="E67" i="55"/>
  <c r="D67" i="55"/>
  <c r="C67" i="55"/>
  <c r="B67" i="55"/>
  <c r="A67" i="55"/>
  <c r="L66" i="55"/>
  <c r="K66" i="55"/>
  <c r="I66" i="55"/>
  <c r="H66" i="55"/>
  <c r="G66" i="55"/>
  <c r="F66" i="55"/>
  <c r="E66" i="55"/>
  <c r="D66" i="55"/>
  <c r="C66" i="55"/>
  <c r="B66" i="55"/>
  <c r="A66" i="55"/>
  <c r="L65" i="55"/>
  <c r="K65" i="55"/>
  <c r="J65" i="55"/>
  <c r="I65" i="55"/>
  <c r="H65" i="55"/>
  <c r="G65" i="55"/>
  <c r="F65" i="55"/>
  <c r="E65" i="55"/>
  <c r="D65" i="55"/>
  <c r="C65" i="55"/>
  <c r="B65" i="55"/>
  <c r="A65" i="55"/>
  <c r="L64" i="55"/>
  <c r="K64" i="55"/>
  <c r="J64" i="55"/>
  <c r="I64" i="55"/>
  <c r="H64" i="55"/>
  <c r="G64" i="55"/>
  <c r="F64" i="55"/>
  <c r="E64" i="55"/>
  <c r="D64" i="55"/>
  <c r="C64" i="55"/>
  <c r="B64" i="55"/>
  <c r="A64" i="55"/>
  <c r="L63" i="55"/>
  <c r="K63" i="55"/>
  <c r="J63" i="55"/>
  <c r="I63" i="55"/>
  <c r="H63" i="55"/>
  <c r="G63" i="55"/>
  <c r="F63" i="55"/>
  <c r="E63" i="55"/>
  <c r="D63" i="55"/>
  <c r="C63" i="55"/>
  <c r="B63" i="55"/>
  <c r="A63" i="55"/>
  <c r="L62" i="55"/>
  <c r="K62" i="55"/>
  <c r="J62" i="55"/>
  <c r="I62" i="55"/>
  <c r="H62" i="55"/>
  <c r="G62" i="55"/>
  <c r="F62" i="55"/>
  <c r="E62" i="55"/>
  <c r="D62" i="55"/>
  <c r="C62" i="55"/>
  <c r="B62" i="55"/>
  <c r="A62" i="55"/>
  <c r="L61" i="55"/>
  <c r="K61" i="55"/>
  <c r="J61" i="55"/>
  <c r="I61" i="55"/>
  <c r="H61" i="55"/>
  <c r="G61" i="55"/>
  <c r="F61" i="55"/>
  <c r="E61" i="55"/>
  <c r="D61" i="55"/>
  <c r="C61" i="55"/>
  <c r="B61" i="55"/>
  <c r="A61" i="55"/>
  <c r="L60" i="55"/>
  <c r="K60" i="55"/>
  <c r="J60" i="55"/>
  <c r="I60" i="55"/>
  <c r="H60" i="55"/>
  <c r="G60" i="55"/>
  <c r="F60" i="55"/>
  <c r="E60" i="55"/>
  <c r="D60" i="55"/>
  <c r="C60" i="55"/>
  <c r="B60" i="55"/>
  <c r="A60" i="55"/>
  <c r="L59" i="55"/>
  <c r="K59" i="55"/>
  <c r="J59" i="55"/>
  <c r="I59" i="55"/>
  <c r="H59" i="55"/>
  <c r="G59" i="55"/>
  <c r="F59" i="55"/>
  <c r="E59" i="55"/>
  <c r="D59" i="55"/>
  <c r="C59" i="55"/>
  <c r="B59" i="55"/>
  <c r="A59" i="55"/>
  <c r="L58" i="55"/>
  <c r="K58" i="55"/>
  <c r="J58" i="55"/>
  <c r="I58" i="55"/>
  <c r="H58" i="55"/>
  <c r="G58" i="55"/>
  <c r="F58" i="55"/>
  <c r="E58" i="55"/>
  <c r="D58" i="55"/>
  <c r="C58" i="55"/>
  <c r="B58" i="55"/>
  <c r="A58" i="55"/>
  <c r="L57" i="55"/>
  <c r="K57" i="55"/>
  <c r="J57" i="55"/>
  <c r="I57" i="55"/>
  <c r="H57" i="55"/>
  <c r="G57" i="55"/>
  <c r="F57" i="55"/>
  <c r="E57" i="55"/>
  <c r="D57" i="55"/>
  <c r="C57" i="55"/>
  <c r="B57" i="55"/>
  <c r="A57" i="55"/>
  <c r="L56" i="55"/>
  <c r="K56" i="55"/>
  <c r="J56" i="55"/>
  <c r="I56" i="55"/>
  <c r="H56" i="55"/>
  <c r="G56" i="55"/>
  <c r="F56" i="55"/>
  <c r="E56" i="55"/>
  <c r="D56" i="55"/>
  <c r="C56" i="55"/>
  <c r="B56" i="55"/>
  <c r="A56" i="55"/>
  <c r="L55" i="55"/>
  <c r="K55" i="55"/>
  <c r="J55" i="55"/>
  <c r="I55" i="55"/>
  <c r="H55" i="55"/>
  <c r="G55" i="55"/>
  <c r="F55" i="55"/>
  <c r="E55" i="55"/>
  <c r="D55" i="55"/>
  <c r="C55" i="55"/>
  <c r="B55" i="55"/>
  <c r="A55" i="55"/>
  <c r="L54" i="55"/>
  <c r="K54" i="55"/>
  <c r="J54" i="55"/>
  <c r="I54" i="55"/>
  <c r="H54" i="55"/>
  <c r="G54" i="55"/>
  <c r="F54" i="55"/>
  <c r="E54" i="55"/>
  <c r="D54" i="55"/>
  <c r="C54" i="55"/>
  <c r="B54" i="55"/>
  <c r="A54" i="55"/>
  <c r="L53" i="55"/>
  <c r="K53" i="55"/>
  <c r="J53" i="55"/>
  <c r="I53" i="55"/>
  <c r="H53" i="55"/>
  <c r="G53" i="55"/>
  <c r="F53" i="55"/>
  <c r="E53" i="55"/>
  <c r="D53" i="55"/>
  <c r="C53" i="55"/>
  <c r="B53" i="55"/>
  <c r="A53" i="55"/>
  <c r="L52" i="55"/>
  <c r="K52" i="55"/>
  <c r="J52" i="55"/>
  <c r="I52" i="55"/>
  <c r="H52" i="55"/>
  <c r="G52" i="55"/>
  <c r="F52" i="55"/>
  <c r="E52" i="55"/>
  <c r="D52" i="55"/>
  <c r="C52" i="55"/>
  <c r="B52" i="55"/>
  <c r="A52" i="55"/>
  <c r="L51" i="55"/>
  <c r="K51" i="55"/>
  <c r="J51" i="55"/>
  <c r="I51" i="55"/>
  <c r="H51" i="55"/>
  <c r="G51" i="55"/>
  <c r="F51" i="55"/>
  <c r="E51" i="55"/>
  <c r="D51" i="55"/>
  <c r="C51" i="55"/>
  <c r="B51" i="55"/>
  <c r="A51" i="55"/>
  <c r="L50" i="55"/>
  <c r="K50" i="55"/>
  <c r="J50" i="55"/>
  <c r="I50" i="55"/>
  <c r="H50" i="55"/>
  <c r="G50" i="55"/>
  <c r="F50" i="55"/>
  <c r="E50" i="55"/>
  <c r="D50" i="55"/>
  <c r="C50" i="55"/>
  <c r="B50" i="55"/>
  <c r="A50" i="55"/>
  <c r="L49" i="55"/>
  <c r="K49" i="55"/>
  <c r="J49" i="55"/>
  <c r="I49" i="55"/>
  <c r="H49" i="55"/>
  <c r="G49" i="55"/>
  <c r="F49" i="55"/>
  <c r="E49" i="55"/>
  <c r="D49" i="55"/>
  <c r="C49" i="55"/>
  <c r="B49" i="55"/>
  <c r="A49" i="55"/>
  <c r="L48" i="55"/>
  <c r="K48" i="55"/>
  <c r="J48" i="55"/>
  <c r="I48" i="55"/>
  <c r="H48" i="55"/>
  <c r="G48" i="55"/>
  <c r="F48" i="55"/>
  <c r="E48" i="55"/>
  <c r="D48" i="55"/>
  <c r="C48" i="55"/>
  <c r="B48" i="55"/>
  <c r="A48" i="55"/>
  <c r="L47" i="55"/>
  <c r="K47" i="55"/>
  <c r="J47" i="55"/>
  <c r="I47" i="55"/>
  <c r="H47" i="55"/>
  <c r="G47" i="55"/>
  <c r="F47" i="55"/>
  <c r="E47" i="55"/>
  <c r="D47" i="55"/>
  <c r="C47" i="55"/>
  <c r="B47" i="55"/>
  <c r="A47" i="55"/>
  <c r="L46" i="55"/>
  <c r="K46" i="55"/>
  <c r="J46" i="55"/>
  <c r="I46" i="55"/>
  <c r="H46" i="55"/>
  <c r="G46" i="55"/>
  <c r="F46" i="55"/>
  <c r="E46" i="55"/>
  <c r="D46" i="55"/>
  <c r="C46" i="55"/>
  <c r="B46" i="55"/>
  <c r="A46" i="55"/>
  <c r="C5" i="56"/>
  <c r="Q36" i="55"/>
  <c r="P36" i="55"/>
  <c r="O36" i="55"/>
  <c r="N36" i="55"/>
  <c r="M36" i="55"/>
  <c r="L36" i="55"/>
  <c r="K36" i="55"/>
  <c r="J36" i="55"/>
  <c r="I36" i="55"/>
  <c r="H36" i="55"/>
  <c r="G36" i="55"/>
  <c r="F36" i="55"/>
  <c r="Q35" i="55"/>
  <c r="P35" i="55"/>
  <c r="O35" i="55"/>
  <c r="N35" i="55"/>
  <c r="M35" i="55"/>
  <c r="L35" i="55"/>
  <c r="K35" i="55"/>
  <c r="J35" i="55"/>
  <c r="I35" i="55"/>
  <c r="H35" i="55"/>
  <c r="G35" i="55"/>
  <c r="F35" i="55"/>
  <c r="Q34" i="55"/>
  <c r="P34" i="55"/>
  <c r="O34" i="55"/>
  <c r="N34" i="55"/>
  <c r="M34" i="55"/>
  <c r="L34" i="55"/>
  <c r="K34" i="55"/>
  <c r="J34" i="55"/>
  <c r="I34" i="55"/>
  <c r="H34" i="55"/>
  <c r="G34" i="55"/>
  <c r="F34" i="55"/>
  <c r="Q33" i="55"/>
  <c r="P33" i="55"/>
  <c r="O33" i="55"/>
  <c r="N33" i="55"/>
  <c r="M33" i="55"/>
  <c r="L33" i="55"/>
  <c r="K33" i="55"/>
  <c r="J33" i="55"/>
  <c r="I33" i="55"/>
  <c r="H33" i="55"/>
  <c r="G33" i="55"/>
  <c r="F33" i="55"/>
  <c r="Q32" i="55"/>
  <c r="P32" i="55"/>
  <c r="O32" i="55"/>
  <c r="N32" i="55"/>
  <c r="M32" i="55"/>
  <c r="L32" i="55"/>
  <c r="K32" i="55"/>
  <c r="J32" i="55"/>
  <c r="I32" i="55"/>
  <c r="H32" i="55"/>
  <c r="G32" i="55"/>
  <c r="F32" i="55"/>
  <c r="Q31" i="55"/>
  <c r="P31" i="55"/>
  <c r="O31" i="55"/>
  <c r="N31" i="55"/>
  <c r="M31" i="55"/>
  <c r="L31" i="55"/>
  <c r="K31" i="55"/>
  <c r="J31" i="55"/>
  <c r="I31" i="55"/>
  <c r="H31" i="55"/>
  <c r="G31" i="55"/>
  <c r="F31" i="55"/>
  <c r="Q30" i="55"/>
  <c r="P30" i="55"/>
  <c r="O30" i="55"/>
  <c r="N30" i="55"/>
  <c r="M30" i="55"/>
  <c r="L30" i="55"/>
  <c r="K30" i="55"/>
  <c r="J30" i="55"/>
  <c r="I30" i="55"/>
  <c r="H30" i="55"/>
  <c r="G30" i="55"/>
  <c r="F30" i="55"/>
  <c r="E27" i="55"/>
  <c r="M13" i="34"/>
  <c r="M12" i="34"/>
  <c r="E30" i="55"/>
  <c r="M11" i="34"/>
  <c r="M10" i="34"/>
  <c r="B64" i="56" l="1"/>
  <c r="C64" i="56" s="1"/>
  <c r="E204" i="31"/>
  <c r="C3" i="56" s="1"/>
  <c r="C61" i="56"/>
  <c r="R35" i="55"/>
  <c r="R36" i="55"/>
  <c r="R32" i="55"/>
  <c r="R31" i="55"/>
  <c r="R33" i="55"/>
  <c r="R34" i="55"/>
  <c r="R30" i="55"/>
  <c r="H72" i="53"/>
  <c r="G72" i="53"/>
  <c r="F72" i="53"/>
  <c r="E72" i="53"/>
  <c r="C2" i="55"/>
  <c r="D8" i="55"/>
  <c r="D11" i="55" s="1"/>
  <c r="D14" i="55" s="1"/>
  <c r="D17" i="55" s="1"/>
  <c r="C8" i="55"/>
  <c r="C11" i="55" s="1"/>
  <c r="C14" i="55" s="1"/>
  <c r="C17" i="55" s="1"/>
  <c r="T25" i="31"/>
  <c r="T24" i="31"/>
  <c r="T23" i="31"/>
  <c r="T22" i="31"/>
  <c r="T21" i="31"/>
  <c r="H66" i="53"/>
  <c r="G66" i="53"/>
  <c r="F66" i="53"/>
  <c r="H65" i="53"/>
  <c r="G65" i="53"/>
  <c r="F65" i="53"/>
  <c r="H64" i="53"/>
  <c r="G64" i="53"/>
  <c r="F64" i="53"/>
  <c r="H63" i="53"/>
  <c r="G63" i="53"/>
  <c r="F63" i="53"/>
  <c r="H62" i="53"/>
  <c r="G62" i="53"/>
  <c r="F62" i="53"/>
  <c r="H61" i="53"/>
  <c r="G61" i="53"/>
  <c r="F61" i="53"/>
  <c r="H60" i="53"/>
  <c r="G60" i="53"/>
  <c r="F60" i="53"/>
  <c r="H59" i="53"/>
  <c r="G59" i="53"/>
  <c r="F59" i="53"/>
  <c r="H58" i="53"/>
  <c r="G58" i="53"/>
  <c r="F58" i="53"/>
  <c r="H57" i="53"/>
  <c r="G57" i="53"/>
  <c r="F57" i="53"/>
  <c r="H56" i="53"/>
  <c r="G56" i="53"/>
  <c r="F56" i="53"/>
  <c r="H55" i="53"/>
  <c r="G55" i="53"/>
  <c r="F55" i="53"/>
  <c r="E66" i="53"/>
  <c r="E65" i="53"/>
  <c r="E64" i="53"/>
  <c r="E63" i="53"/>
  <c r="E62" i="53"/>
  <c r="E61" i="53"/>
  <c r="E60" i="53"/>
  <c r="E59" i="53"/>
  <c r="E58" i="53"/>
  <c r="E57" i="53"/>
  <c r="E56" i="53"/>
  <c r="E55" i="53"/>
  <c r="C6" i="56" l="1"/>
  <c r="C9" i="56"/>
  <c r="C4" i="56"/>
  <c r="C60" i="56" s="1"/>
  <c r="E68" i="53"/>
  <c r="E69" i="53"/>
  <c r="H67" i="53"/>
  <c r="G68" i="53"/>
  <c r="H68" i="53"/>
  <c r="G69" i="53"/>
  <c r="F70" i="53"/>
  <c r="F69" i="53"/>
  <c r="E67" i="53"/>
  <c r="H69" i="53"/>
  <c r="G70" i="53"/>
  <c r="E70" i="53"/>
  <c r="F67" i="53"/>
  <c r="G67" i="53"/>
  <c r="F68" i="53"/>
  <c r="H70" i="53"/>
  <c r="R25" i="31"/>
  <c r="R24" i="31"/>
  <c r="R23" i="31"/>
  <c r="R22" i="31"/>
  <c r="S25" i="31"/>
  <c r="S24" i="31"/>
  <c r="S23" i="31"/>
  <c r="S21" i="31"/>
  <c r="S22" i="31"/>
  <c r="Q25" i="31"/>
  <c r="E34" i="55" s="1"/>
  <c r="Q24" i="31"/>
  <c r="E33" i="55" s="1"/>
  <c r="Q23" i="31"/>
  <c r="Q22" i="31"/>
  <c r="J19" i="31"/>
  <c r="J21" i="31"/>
  <c r="J66" i="55" s="1"/>
  <c r="H5" i="53"/>
  <c r="G5" i="53"/>
  <c r="G77" i="55" s="1"/>
  <c r="F5" i="53"/>
  <c r="F77" i="55" s="1"/>
  <c r="E5" i="53"/>
  <c r="E77" i="55" s="1"/>
  <c r="F22" i="55" l="1"/>
  <c r="B40" i="56"/>
  <c r="B19" i="56"/>
  <c r="B27" i="56" s="1"/>
  <c r="C27" i="56" s="1"/>
  <c r="C43" i="56" s="1"/>
  <c r="E22" i="55"/>
  <c r="B39" i="56"/>
  <c r="B41" i="56"/>
  <c r="B38" i="56"/>
  <c r="B42" i="56"/>
  <c r="B43" i="56"/>
  <c r="E32" i="55"/>
  <c r="B34" i="56"/>
  <c r="B18" i="56"/>
  <c r="B26" i="56" s="1"/>
  <c r="C26" i="56" s="1"/>
  <c r="B32" i="56"/>
  <c r="B35" i="56"/>
  <c r="F21" i="55"/>
  <c r="B31" i="56"/>
  <c r="E31" i="55"/>
  <c r="B33" i="56"/>
  <c r="E21" i="55"/>
  <c r="B36" i="56"/>
  <c r="E24" i="55"/>
  <c r="F24" i="55"/>
  <c r="E23" i="55"/>
  <c r="F23" i="55"/>
  <c r="B54" i="56"/>
  <c r="B53" i="56"/>
  <c r="B52" i="56"/>
  <c r="B21" i="56"/>
  <c r="B29" i="56" s="1"/>
  <c r="C29" i="56" s="1"/>
  <c r="B57" i="56"/>
  <c r="B56" i="56"/>
  <c r="B55" i="56"/>
  <c r="B46" i="56"/>
  <c r="B45" i="56"/>
  <c r="B20" i="56"/>
  <c r="B28" i="56" s="1"/>
  <c r="C28" i="56" s="1"/>
  <c r="B50" i="56"/>
  <c r="B49" i="56"/>
  <c r="B48" i="56"/>
  <c r="B47" i="56"/>
  <c r="E71" i="53"/>
  <c r="H71" i="53"/>
  <c r="H54" i="53"/>
  <c r="M54" i="53" s="1"/>
  <c r="H77" i="55"/>
  <c r="C18" i="56"/>
  <c r="U32" i="55"/>
  <c r="C19" i="56"/>
  <c r="U33" i="55"/>
  <c r="C20" i="56"/>
  <c r="U34" i="55"/>
  <c r="C21" i="56"/>
  <c r="U31" i="55"/>
  <c r="G37" i="55" s="1"/>
  <c r="Q26" i="31"/>
  <c r="C17" i="56" s="1"/>
  <c r="C38" i="56"/>
  <c r="F54" i="53"/>
  <c r="K54" i="53" s="1"/>
  <c r="C45" i="56"/>
  <c r="G54" i="53"/>
  <c r="L54" i="53" s="1"/>
  <c r="J69" i="53"/>
  <c r="E54" i="53"/>
  <c r="J54" i="53" s="1"/>
  <c r="F14" i="55"/>
  <c r="E8" i="55"/>
  <c r="E14" i="55"/>
  <c r="F8" i="55"/>
  <c r="E11" i="55"/>
  <c r="F17" i="55"/>
  <c r="E17" i="55"/>
  <c r="F11" i="55"/>
  <c r="U25" i="31"/>
  <c r="G24" i="55" s="1"/>
  <c r="U24" i="31"/>
  <c r="G23" i="55" s="1"/>
  <c r="U23" i="31"/>
  <c r="G22" i="55" s="1"/>
  <c r="U22" i="31"/>
  <c r="G21" i="55" s="1"/>
  <c r="U21" i="31"/>
  <c r="M5" i="53"/>
  <c r="M77" i="55" s="1"/>
  <c r="C52" i="56"/>
  <c r="L69" i="53"/>
  <c r="L67" i="53"/>
  <c r="G71" i="53"/>
  <c r="L5" i="53"/>
  <c r="L77" i="55" s="1"/>
  <c r="J68" i="53"/>
  <c r="L70" i="53"/>
  <c r="J67" i="53"/>
  <c r="K69" i="53"/>
  <c r="K70" i="53"/>
  <c r="K67" i="53"/>
  <c r="C39" i="56" s="1"/>
  <c r="F71" i="53"/>
  <c r="K5" i="53"/>
  <c r="K77" i="55" s="1"/>
  <c r="M67" i="53"/>
  <c r="J5" i="53"/>
  <c r="J77" i="55" s="1"/>
  <c r="C31" i="56"/>
  <c r="M70" i="53"/>
  <c r="M68" i="53"/>
  <c r="M69" i="53"/>
  <c r="K68" i="53"/>
  <c r="C40" i="56" s="1"/>
  <c r="J70" i="53"/>
  <c r="C35" i="56" s="1"/>
  <c r="L68" i="53"/>
  <c r="M9" i="34"/>
  <c r="C41" i="56" l="1"/>
  <c r="C33" i="56"/>
  <c r="C34" i="56"/>
  <c r="K22" i="55"/>
  <c r="L22" i="55"/>
  <c r="J21" i="55"/>
  <c r="I22" i="55"/>
  <c r="N21" i="55"/>
  <c r="J22" i="55"/>
  <c r="N22" i="55"/>
  <c r="C36" i="56"/>
  <c r="I21" i="55"/>
  <c r="K21" i="55"/>
  <c r="C42" i="56"/>
  <c r="C32" i="56"/>
  <c r="L21" i="55"/>
  <c r="J23" i="55"/>
  <c r="I23" i="55"/>
  <c r="K23" i="55"/>
  <c r="L23" i="55"/>
  <c r="N23" i="55"/>
  <c r="N24" i="55"/>
  <c r="L24" i="55"/>
  <c r="K24" i="55"/>
  <c r="J24" i="55"/>
  <c r="I24" i="55"/>
  <c r="C46" i="56"/>
  <c r="C55" i="56"/>
  <c r="C47" i="56"/>
  <c r="G14" i="55"/>
  <c r="C48" i="56"/>
  <c r="C56" i="56"/>
  <c r="C49" i="56"/>
  <c r="C53" i="56"/>
  <c r="C54" i="56"/>
  <c r="C57" i="56"/>
  <c r="C50" i="56"/>
  <c r="M39" i="55"/>
  <c r="L38" i="55"/>
  <c r="G38" i="55"/>
  <c r="F38" i="55"/>
  <c r="H38" i="55"/>
  <c r="P38" i="55"/>
  <c r="M38" i="55"/>
  <c r="L39" i="55"/>
  <c r="O38" i="55"/>
  <c r="L37" i="55"/>
  <c r="H37" i="55"/>
  <c r="N39" i="55"/>
  <c r="I39" i="55"/>
  <c r="J37" i="55"/>
  <c r="K39" i="55"/>
  <c r="Q38" i="55"/>
  <c r="P37" i="55"/>
  <c r="I37" i="55"/>
  <c r="N38" i="55"/>
  <c r="O37" i="55"/>
  <c r="J39" i="55"/>
  <c r="N37" i="55"/>
  <c r="K38" i="55"/>
  <c r="I38" i="55"/>
  <c r="H39" i="55"/>
  <c r="M37" i="55"/>
  <c r="J38" i="55"/>
  <c r="G39" i="55"/>
  <c r="Q37" i="55"/>
  <c r="K37" i="55"/>
  <c r="F39" i="55"/>
  <c r="O39" i="55"/>
  <c r="Q39" i="55"/>
  <c r="F37" i="55"/>
  <c r="P39" i="55"/>
  <c r="G11" i="55"/>
  <c r="G17" i="55"/>
  <c r="G8" i="55"/>
  <c r="K11" i="55"/>
  <c r="L11" i="55"/>
  <c r="J11" i="55"/>
  <c r="I11" i="55"/>
  <c r="N11" i="55"/>
  <c r="L14" i="55"/>
  <c r="I14" i="55"/>
  <c r="K14" i="55"/>
  <c r="J14" i="55"/>
  <c r="N14" i="55"/>
  <c r="L8" i="55"/>
  <c r="K8" i="55"/>
  <c r="J8" i="55"/>
  <c r="I8" i="55"/>
  <c r="N8" i="55"/>
  <c r="K17" i="55"/>
  <c r="J17" i="55"/>
  <c r="I17" i="55"/>
  <c r="L17" i="55"/>
  <c r="N17" i="55"/>
  <c r="K40" i="55" l="1"/>
  <c r="J40" i="55"/>
  <c r="N40" i="55"/>
  <c r="H40" i="55"/>
  <c r="O40" i="55"/>
  <c r="G40" i="55"/>
  <c r="R37" i="55"/>
  <c r="M40" i="55"/>
  <c r="I40" i="55"/>
  <c r="L40" i="55"/>
  <c r="R38" i="55"/>
  <c r="Q40" i="55"/>
  <c r="F40" i="55"/>
  <c r="R39" i="55"/>
  <c r="P40" i="55"/>
  <c r="R40" i="55" l="1"/>
  <c r="C63" i="56" s="1"/>
</calcChain>
</file>

<file path=xl/sharedStrings.xml><?xml version="1.0" encoding="utf-8"?>
<sst xmlns="http://schemas.openxmlformats.org/spreadsheetml/2006/main" count="1162" uniqueCount="825">
  <si>
    <t>LoGICA INTERGOVERNMENTAL PROFILE: STRUCTURE OF SUBNATIONAL GOVERNANCE INSTITUTIONS</t>
  </si>
  <si>
    <t>General Country Information</t>
  </si>
  <si>
    <t>Comments / Clarification</t>
  </si>
  <si>
    <t>C1</t>
  </si>
  <si>
    <t>Basic Country Information</t>
  </si>
  <si>
    <t>C1.1</t>
  </si>
  <si>
    <t>Country Name</t>
  </si>
  <si>
    <t>Kenya (KEN)</t>
  </si>
  <si>
    <t>C1.2</t>
  </si>
  <si>
    <t>Information/Data for Year</t>
  </si>
  <si>
    <t>C1.3</t>
  </si>
  <si>
    <t>Total National Population</t>
  </si>
  <si>
    <t>Population total is based on World Bank estimate for 2022.</t>
  </si>
  <si>
    <t>C.4</t>
  </si>
  <si>
    <t>Main decentralization / subnational / intergovernmental legislation /policies</t>
  </si>
  <si>
    <t>Year  Enacted</t>
  </si>
  <si>
    <t>C4.1</t>
  </si>
  <si>
    <t>Constitution</t>
  </si>
  <si>
    <t>The 2010 Constitution introduced a new, devolved public sector structure, with " governments at the national and county levels [that] are distinct and interdependent and shall conduct their mutual relations on the basis of consultation and cooperation." The new constitution abolished the previously elected urban local governments.</t>
  </si>
  <si>
    <t>C4.2</t>
  </si>
  <si>
    <t>County Governments Act</t>
  </si>
  <si>
    <t>The County Governments Act gives effect to Chapter 11 of the Constitution by providing for county governments' powers, functions and responsibilities to deliver services.</t>
  </si>
  <si>
    <t>C4.3</t>
  </si>
  <si>
    <t>Urban Areas and Cities Act</t>
  </si>
  <si>
    <t>The Urban Areas and Cities Act gives effect to Article 184 of the Constitution by providing for the classification, governance and management of urban areas and cities.</t>
  </si>
  <si>
    <t>C4.4</t>
  </si>
  <si>
    <t>Level / tier / type</t>
  </si>
  <si>
    <t>Institutional level/tier/type (name)</t>
  </si>
  <si>
    <t>Number of units</t>
  </si>
  <si>
    <t>Complete territorial coverage?</t>
  </si>
  <si>
    <t>Uniform structure ?</t>
  </si>
  <si>
    <t>Subnational Governance Level / Tier / Type</t>
  </si>
  <si>
    <t>…</t>
  </si>
  <si>
    <t>C</t>
  </si>
  <si>
    <t>National level</t>
  </si>
  <si>
    <t>National government</t>
  </si>
  <si>
    <t>1</t>
  </si>
  <si>
    <t>1-Main Regional</t>
  </si>
  <si>
    <t>main level/tier/type of regional governance institutions</t>
  </si>
  <si>
    <t>S1</t>
  </si>
  <si>
    <t>First level / tier / type</t>
  </si>
  <si>
    <t>County governments</t>
  </si>
  <si>
    <t>Yes</t>
  </si>
  <si>
    <t>2-Main Local</t>
  </si>
  <si>
    <t>The territory of Kenya is divided into 47 counties, as specified in the First Schedule of the Constitution. Two counties (Nairobi and Mombasa) are designated as City-Counties, but otherwise function as county governments. With the exception of cities and urban boards, there is no separate governance level below the county.</t>
  </si>
  <si>
    <t>2</t>
  </si>
  <si>
    <t>main level/tier/type of local governance institutions</t>
  </si>
  <si>
    <t>S2</t>
  </si>
  <si>
    <t>Second level / tier  / type</t>
  </si>
  <si>
    <t>Cities and municipal boards</t>
  </si>
  <si>
    <t>No</t>
  </si>
  <si>
    <t>4-Urban</t>
  </si>
  <si>
    <t>Under the UACA (2011), the establishment of cities and municipal boards is done by charter by National and County Governments, respectively. Kenya currently has two City-Counties (Nairobi and Mombassa); two cities (Kisumu and Nakuru); and 66 municipalities (with municipal boards). There is no national registry of urban jurisdicitions, and municipal boundaries are often not clearly determined. The number of chartered cities and municipal boards increased sharply after 2017 as a result of the Kenya Urban Support Program. Urban population figures are based on World Bank analysis using 2019 census data.</t>
  </si>
  <si>
    <t>3</t>
  </si>
  <si>
    <t>3-Lower Local</t>
  </si>
  <si>
    <t>level/tier/type of lower-level local governance institutions</t>
  </si>
  <si>
    <t>S3</t>
  </si>
  <si>
    <t>Third level / tier / type</t>
  </si>
  <si>
    <t>-</t>
  </si>
  <si>
    <t>...</t>
  </si>
  <si>
    <t>4</t>
  </si>
  <si>
    <t>level/tier/type of urban local governance institutions</t>
  </si>
  <si>
    <t>S4</t>
  </si>
  <si>
    <t>Fourth level / tier / type</t>
  </si>
  <si>
    <t>5</t>
  </si>
  <si>
    <t>5-Other Regional</t>
  </si>
  <si>
    <t>other level/tier/type of regional governance institutions</t>
  </si>
  <si>
    <t>6</t>
  </si>
  <si>
    <t>6-Other Local</t>
  </si>
  <si>
    <t>other level/tier/type of local governance institutions</t>
  </si>
  <si>
    <t>LoGICA Intergovernmental Profile - Version 2023-09-02</t>
  </si>
  <si>
    <t>[Country Name]</t>
  </si>
  <si>
    <t>Afghanistan (AFG)</t>
  </si>
  <si>
    <t>Afghanistan</t>
  </si>
  <si>
    <t>AFG</t>
  </si>
  <si>
    <t>Albania (ALB)</t>
  </si>
  <si>
    <t>Albania</t>
  </si>
  <si>
    <t>ALB</t>
  </si>
  <si>
    <t>Algeria (DZA)</t>
  </si>
  <si>
    <t>Algeria</t>
  </si>
  <si>
    <t>DZA</t>
  </si>
  <si>
    <t>Angola (AGO)</t>
  </si>
  <si>
    <t>Angola</t>
  </si>
  <si>
    <t>AGO</t>
  </si>
  <si>
    <t>Argentina (ARG)</t>
  </si>
  <si>
    <t>Argentina</t>
  </si>
  <si>
    <t>ARG</t>
  </si>
  <si>
    <t>Armenia (ARM)</t>
  </si>
  <si>
    <t>Armenia</t>
  </si>
  <si>
    <t>ARM</t>
  </si>
  <si>
    <t>Australia (AUS)</t>
  </si>
  <si>
    <t>Australia</t>
  </si>
  <si>
    <t>AUS</t>
  </si>
  <si>
    <t>Austria (AUT)</t>
  </si>
  <si>
    <t>Austria</t>
  </si>
  <si>
    <t>AUT</t>
  </si>
  <si>
    <t>Azerbaijan (AZE)</t>
  </si>
  <si>
    <t>Azerbaijan</t>
  </si>
  <si>
    <t>AZE</t>
  </si>
  <si>
    <t>Bahamas (BHS)</t>
  </si>
  <si>
    <t>Bahamas</t>
  </si>
  <si>
    <t>BHS</t>
  </si>
  <si>
    <t>Bahrain (BHR)</t>
  </si>
  <si>
    <t>Bahrain</t>
  </si>
  <si>
    <t>BHR</t>
  </si>
  <si>
    <t>Bangladesh (BGD)</t>
  </si>
  <si>
    <t>Bangladesh</t>
  </si>
  <si>
    <t>BGD</t>
  </si>
  <si>
    <t>Belarus (BLR)</t>
  </si>
  <si>
    <t>Belarus</t>
  </si>
  <si>
    <t>BLR</t>
  </si>
  <si>
    <t>Belgium (BEL)</t>
  </si>
  <si>
    <t>Belgium</t>
  </si>
  <si>
    <t>BEL</t>
  </si>
  <si>
    <t>Belize (BLZ)</t>
  </si>
  <si>
    <t>Belize</t>
  </si>
  <si>
    <t>BLZ</t>
  </si>
  <si>
    <t>Benin (BEN)</t>
  </si>
  <si>
    <t>Benin</t>
  </si>
  <si>
    <t>BEN</t>
  </si>
  <si>
    <t>Bhutan (BTN)</t>
  </si>
  <si>
    <t>Bhutan</t>
  </si>
  <si>
    <t>BTN</t>
  </si>
  <si>
    <t>Bolivia (BOL)</t>
  </si>
  <si>
    <t>Bolivia</t>
  </si>
  <si>
    <t>BOL</t>
  </si>
  <si>
    <t>Bosnia and Herzegovina (BIH)</t>
  </si>
  <si>
    <t>Bosnia and Herzegovina</t>
  </si>
  <si>
    <t>BIH</t>
  </si>
  <si>
    <t>Botswana (BWA)</t>
  </si>
  <si>
    <t>Botswana</t>
  </si>
  <si>
    <t>BWA</t>
  </si>
  <si>
    <t>Brazil (BRA)</t>
  </si>
  <si>
    <t>Brazil</t>
  </si>
  <si>
    <t>BRA</t>
  </si>
  <si>
    <t>Brunei Darussalam (BRN)</t>
  </si>
  <si>
    <t>Brunei Darussalam</t>
  </si>
  <si>
    <t>BRN</t>
  </si>
  <si>
    <t>Bulgaria (BGR)</t>
  </si>
  <si>
    <t>Bulgaria</t>
  </si>
  <si>
    <t>BGR</t>
  </si>
  <si>
    <t>Burkina Faso (BFA)</t>
  </si>
  <si>
    <t>Burkina Faso</t>
  </si>
  <si>
    <t>BFA</t>
  </si>
  <si>
    <t>Burundi (BDI)</t>
  </si>
  <si>
    <t>Burundi</t>
  </si>
  <si>
    <t>BDI</t>
  </si>
  <si>
    <t>Cabo Verde (CPV)</t>
  </si>
  <si>
    <t>Cabo Verde</t>
  </si>
  <si>
    <t>CPV</t>
  </si>
  <si>
    <t>Cambodia (KHM)</t>
  </si>
  <si>
    <t>Cambodia</t>
  </si>
  <si>
    <t>KHM</t>
  </si>
  <si>
    <t>Cameroon (CMR)</t>
  </si>
  <si>
    <t>Cameroon</t>
  </si>
  <si>
    <t>CMR</t>
  </si>
  <si>
    <t>Canada (CAN)</t>
  </si>
  <si>
    <t>Canada</t>
  </si>
  <si>
    <t>CAN</t>
  </si>
  <si>
    <t>Central African Republic (CAF)</t>
  </si>
  <si>
    <t>Central African Republic</t>
  </si>
  <si>
    <t>CAF</t>
  </si>
  <si>
    <t>Chad (TCD)</t>
  </si>
  <si>
    <t>Chad</t>
  </si>
  <si>
    <t>TCD</t>
  </si>
  <si>
    <t>Chile (CHL)</t>
  </si>
  <si>
    <t>Chile</t>
  </si>
  <si>
    <t>CHL</t>
  </si>
  <si>
    <t>China (CHN)</t>
  </si>
  <si>
    <t>China</t>
  </si>
  <si>
    <t>CHN</t>
  </si>
  <si>
    <t>Colombia (COL)</t>
  </si>
  <si>
    <t>Colombia</t>
  </si>
  <si>
    <t>COL</t>
  </si>
  <si>
    <t>Comoros (COM)</t>
  </si>
  <si>
    <t>Comoros</t>
  </si>
  <si>
    <t>COM</t>
  </si>
  <si>
    <t>Congo (COG)</t>
  </si>
  <si>
    <t>Congo</t>
  </si>
  <si>
    <t>COG</t>
  </si>
  <si>
    <t>Costa Rica (CRI)</t>
  </si>
  <si>
    <t>Costa Rica</t>
  </si>
  <si>
    <t>CRI</t>
  </si>
  <si>
    <t>Côte d'Ivoire (CIV)</t>
  </si>
  <si>
    <t>Côte d'Ivoire</t>
  </si>
  <si>
    <t>CIV</t>
  </si>
  <si>
    <t>Croatia (HRV)</t>
  </si>
  <si>
    <t>Croatia</t>
  </si>
  <si>
    <t>HRV</t>
  </si>
  <si>
    <t>Cuba (CUB)</t>
  </si>
  <si>
    <t>Cuba</t>
  </si>
  <si>
    <t>CUB</t>
  </si>
  <si>
    <t>Cyprus (CYP)</t>
  </si>
  <si>
    <t>Cyprus</t>
  </si>
  <si>
    <t>CYP</t>
  </si>
  <si>
    <t>Czechia (CZE)</t>
  </si>
  <si>
    <t>Czechia</t>
  </si>
  <si>
    <t>CZE</t>
  </si>
  <si>
    <t>Democratic Republic of the Congo (DRC) (COD)</t>
  </si>
  <si>
    <t>Democratic Republic of the Congo (DRC)</t>
  </si>
  <si>
    <t>COD</t>
  </si>
  <si>
    <t>Denmark (DNK)</t>
  </si>
  <si>
    <t>Denmark</t>
  </si>
  <si>
    <t>DNK</t>
  </si>
  <si>
    <t>Djibouti (DJI)</t>
  </si>
  <si>
    <t>Djibouti</t>
  </si>
  <si>
    <t>DJI</t>
  </si>
  <si>
    <t>Dominican Republic  (DOM)</t>
  </si>
  <si>
    <t xml:space="preserve">Dominican Republic </t>
  </si>
  <si>
    <t>DOM</t>
  </si>
  <si>
    <t>Ecuador (ECU)</t>
  </si>
  <si>
    <t>Ecuador</t>
  </si>
  <si>
    <t>ECU</t>
  </si>
  <si>
    <t>Egypt (EGY)</t>
  </si>
  <si>
    <t>Egypt</t>
  </si>
  <si>
    <t>EGY</t>
  </si>
  <si>
    <t>El Salvador (SLV)</t>
  </si>
  <si>
    <t>El Salvador</t>
  </si>
  <si>
    <t>SLV</t>
  </si>
  <si>
    <t>Equatorial Guinea (GNQ)</t>
  </si>
  <si>
    <t>Equatorial Guinea</t>
  </si>
  <si>
    <t>GNQ</t>
  </si>
  <si>
    <t>Eritrea (ERI)</t>
  </si>
  <si>
    <t>Eritrea</t>
  </si>
  <si>
    <t>ERI</t>
  </si>
  <si>
    <t>Estonia (EST)</t>
  </si>
  <si>
    <t>Estonia</t>
  </si>
  <si>
    <t>EST</t>
  </si>
  <si>
    <t>Eswatini (SWZ)</t>
  </si>
  <si>
    <t>Eswatini</t>
  </si>
  <si>
    <t>SWZ</t>
  </si>
  <si>
    <t>Ethiopia (ETH)</t>
  </si>
  <si>
    <t>Ethiopia</t>
  </si>
  <si>
    <t>ETH</t>
  </si>
  <si>
    <t>Fiji (FJI)</t>
  </si>
  <si>
    <t>Fiji</t>
  </si>
  <si>
    <t>FJI</t>
  </si>
  <si>
    <t>Finland (FIN)</t>
  </si>
  <si>
    <t>Finland</t>
  </si>
  <si>
    <t>FIN</t>
  </si>
  <si>
    <t>France (FRA)</t>
  </si>
  <si>
    <t>France</t>
  </si>
  <si>
    <t>FRA</t>
  </si>
  <si>
    <t>Gabon (GAB)</t>
  </si>
  <si>
    <t>Gabon</t>
  </si>
  <si>
    <t>GAB</t>
  </si>
  <si>
    <t>Gambia (GMB)</t>
  </si>
  <si>
    <t>Gambia</t>
  </si>
  <si>
    <t>GMB</t>
  </si>
  <si>
    <t>Georgia (GEO)</t>
  </si>
  <si>
    <t>Georgia</t>
  </si>
  <si>
    <t>GEO</t>
  </si>
  <si>
    <t>Germany (DEU)</t>
  </si>
  <si>
    <t>Germany</t>
  </si>
  <si>
    <t>DEU</t>
  </si>
  <si>
    <t>Ghana (GHA)</t>
  </si>
  <si>
    <t>Ghana</t>
  </si>
  <si>
    <t>GHA</t>
  </si>
  <si>
    <t>Greece (GRC)</t>
  </si>
  <si>
    <t>Greece</t>
  </si>
  <si>
    <t>GRC</t>
  </si>
  <si>
    <t>Guatemala (GTM)</t>
  </si>
  <si>
    <t>Guatemala</t>
  </si>
  <si>
    <t>GTM</t>
  </si>
  <si>
    <t>Guinea (GIN)</t>
  </si>
  <si>
    <t>Guinea</t>
  </si>
  <si>
    <t>GIN</t>
  </si>
  <si>
    <t>Guinea-Bissau (GNB)</t>
  </si>
  <si>
    <t>Guinea-Bissau</t>
  </si>
  <si>
    <t>GNB</t>
  </si>
  <si>
    <t>Guyana (GUY)</t>
  </si>
  <si>
    <t>Guyana</t>
  </si>
  <si>
    <t>GUY</t>
  </si>
  <si>
    <t>Haiti (HTI)</t>
  </si>
  <si>
    <t>Haiti</t>
  </si>
  <si>
    <t>HTI</t>
  </si>
  <si>
    <t>Honduras (HND)</t>
  </si>
  <si>
    <t>Honduras</t>
  </si>
  <si>
    <t>HND</t>
  </si>
  <si>
    <t>Hungary (HUN)</t>
  </si>
  <si>
    <t>Hungary</t>
  </si>
  <si>
    <t>HUN</t>
  </si>
  <si>
    <t>Iceland (ISL)</t>
  </si>
  <si>
    <t>Iceland</t>
  </si>
  <si>
    <t>ISL</t>
  </si>
  <si>
    <t>India (IND)</t>
  </si>
  <si>
    <t>India</t>
  </si>
  <si>
    <t>IND</t>
  </si>
  <si>
    <t>Indonesia (IDN)</t>
  </si>
  <si>
    <t>Indonesia</t>
  </si>
  <si>
    <t>IDN</t>
  </si>
  <si>
    <t>Iran (IRN)</t>
  </si>
  <si>
    <t>Iran</t>
  </si>
  <si>
    <t>IRN</t>
  </si>
  <si>
    <t>Iraq (IRQ)</t>
  </si>
  <si>
    <t>Iraq</t>
  </si>
  <si>
    <t>IRQ</t>
  </si>
  <si>
    <t>Ireland (IRL)</t>
  </si>
  <si>
    <t>Ireland</t>
  </si>
  <si>
    <t>IRL</t>
  </si>
  <si>
    <t>Israel (ISR)</t>
  </si>
  <si>
    <t>Israel</t>
  </si>
  <si>
    <t>ISR</t>
  </si>
  <si>
    <t>Italy (ITA)</t>
  </si>
  <si>
    <t>Italy</t>
  </si>
  <si>
    <t>ITA</t>
  </si>
  <si>
    <t>Jamaica (JAM)</t>
  </si>
  <si>
    <t>Jamaica</t>
  </si>
  <si>
    <t>JAM</t>
  </si>
  <si>
    <t>Japan (JPN)</t>
  </si>
  <si>
    <t>Japan</t>
  </si>
  <si>
    <t>JPN</t>
  </si>
  <si>
    <t>Jordan (JOR)</t>
  </si>
  <si>
    <t>Jordan</t>
  </si>
  <si>
    <t>JOR</t>
  </si>
  <si>
    <t>Kazakhstan (KAZ)</t>
  </si>
  <si>
    <t>Kazakhstan</t>
  </si>
  <si>
    <t>KAZ</t>
  </si>
  <si>
    <t>Kenya</t>
  </si>
  <si>
    <t>KEN</t>
  </si>
  <si>
    <t>Kiribati (KIR)</t>
  </si>
  <si>
    <t>Kiribati</t>
  </si>
  <si>
    <t>KIR</t>
  </si>
  <si>
    <t>Kuwait (KWT)</t>
  </si>
  <si>
    <t>Kuwait</t>
  </si>
  <si>
    <t>KWT</t>
  </si>
  <si>
    <t>Kyrgyzstan (KGZ)</t>
  </si>
  <si>
    <t>Kyrgyzstan</t>
  </si>
  <si>
    <t>KGZ</t>
  </si>
  <si>
    <t>Laos (LPDR) (LAO)</t>
  </si>
  <si>
    <t>Laos (LPDR)</t>
  </si>
  <si>
    <t>LAO</t>
  </si>
  <si>
    <t>Latvia (LVA)</t>
  </si>
  <si>
    <t>Latvia</t>
  </si>
  <si>
    <t>LVA</t>
  </si>
  <si>
    <t>Lebanon (LBN)</t>
  </si>
  <si>
    <t>Lebanon</t>
  </si>
  <si>
    <t>LBN</t>
  </si>
  <si>
    <t>Lesotho (LSO)</t>
  </si>
  <si>
    <t>Lesotho</t>
  </si>
  <si>
    <t>LSO</t>
  </si>
  <si>
    <t>Liberia (LBR)</t>
  </si>
  <si>
    <t>Liberia</t>
  </si>
  <si>
    <t>LBR</t>
  </si>
  <si>
    <t>Libya (LBY)</t>
  </si>
  <si>
    <t>Libya</t>
  </si>
  <si>
    <t>LBY</t>
  </si>
  <si>
    <t>Lithuania (LTU)</t>
  </si>
  <si>
    <t>Lithuania</t>
  </si>
  <si>
    <t>LTU</t>
  </si>
  <si>
    <t>Luxembourg (LUX)</t>
  </si>
  <si>
    <t>Luxembourg</t>
  </si>
  <si>
    <t>LUX</t>
  </si>
  <si>
    <t>Madagascar (MDG)</t>
  </si>
  <si>
    <t>Madagascar</t>
  </si>
  <si>
    <t>MDG</t>
  </si>
  <si>
    <t>Malawi (MWI)</t>
  </si>
  <si>
    <t>Malawi</t>
  </si>
  <si>
    <t>MWI</t>
  </si>
  <si>
    <t>Malaysia (MYS)</t>
  </si>
  <si>
    <t>Malaysia</t>
  </si>
  <si>
    <t>MYS</t>
  </si>
  <si>
    <t>Maldives (MDV)</t>
  </si>
  <si>
    <t>Maldives</t>
  </si>
  <si>
    <t>MDV</t>
  </si>
  <si>
    <t>Mali (MLI)</t>
  </si>
  <si>
    <t>Mali</t>
  </si>
  <si>
    <t>MLI</t>
  </si>
  <si>
    <t>Marshall Islands  (MHL)</t>
  </si>
  <si>
    <t xml:space="preserve">Marshall Islands </t>
  </si>
  <si>
    <t>MHL</t>
  </si>
  <si>
    <t>Mauritania (MRT)</t>
  </si>
  <si>
    <t>Mauritania</t>
  </si>
  <si>
    <t>MRT</t>
  </si>
  <si>
    <t>Mauritius (MUS)</t>
  </si>
  <si>
    <t>Mauritius</t>
  </si>
  <si>
    <t>MUS</t>
  </si>
  <si>
    <t>Mexico (MEX)</t>
  </si>
  <si>
    <t>Mexico</t>
  </si>
  <si>
    <t>MEX</t>
  </si>
  <si>
    <t>Micronesia (FSM)</t>
  </si>
  <si>
    <t>Micronesia</t>
  </si>
  <si>
    <t>FSM</t>
  </si>
  <si>
    <t>Moldova (MDA)</t>
  </si>
  <si>
    <t>Moldova</t>
  </si>
  <si>
    <t>MDA</t>
  </si>
  <si>
    <t>Mongolia (MNG)</t>
  </si>
  <si>
    <t>Mongolia</t>
  </si>
  <si>
    <t>MNG</t>
  </si>
  <si>
    <t>Morocco (MAR)</t>
  </si>
  <si>
    <t>Morocco</t>
  </si>
  <si>
    <t>MAR</t>
  </si>
  <si>
    <t>Mozambique (MOZ)</t>
  </si>
  <si>
    <t>Mozambique</t>
  </si>
  <si>
    <t>MOZ</t>
  </si>
  <si>
    <t>Myanmar (MMR)</t>
  </si>
  <si>
    <t>Myanmar</t>
  </si>
  <si>
    <t>MMR</t>
  </si>
  <si>
    <t>Namibia (NAM)</t>
  </si>
  <si>
    <t>Namibia</t>
  </si>
  <si>
    <t>NAM</t>
  </si>
  <si>
    <t>Nepal (NPL)</t>
  </si>
  <si>
    <t>Nepal</t>
  </si>
  <si>
    <t>NPL</t>
  </si>
  <si>
    <t>Netherlands (NLD)</t>
  </si>
  <si>
    <t>Netherlands</t>
  </si>
  <si>
    <t>NLD</t>
  </si>
  <si>
    <t>New Zealand (NZL)</t>
  </si>
  <si>
    <t>New Zealand</t>
  </si>
  <si>
    <t>NZL</t>
  </si>
  <si>
    <t>Nicaragua (NIC)</t>
  </si>
  <si>
    <t>Nicaragua</t>
  </si>
  <si>
    <t>NIC</t>
  </si>
  <si>
    <t>Niger (NER)</t>
  </si>
  <si>
    <t>Niger</t>
  </si>
  <si>
    <t>NER</t>
  </si>
  <si>
    <t>Nigeria (NGA)</t>
  </si>
  <si>
    <t>Nigeria</t>
  </si>
  <si>
    <t>NGA</t>
  </si>
  <si>
    <t>North Korea (DPRK) (PRK)</t>
  </si>
  <si>
    <t>North Korea (DPRK)</t>
  </si>
  <si>
    <t>PRK</t>
  </si>
  <si>
    <t>Norway (NOR)</t>
  </si>
  <si>
    <t>Norway</t>
  </si>
  <si>
    <t>NOR</t>
  </si>
  <si>
    <t>Oman (OMN)</t>
  </si>
  <si>
    <t>Oman</t>
  </si>
  <si>
    <t>OMN</t>
  </si>
  <si>
    <t>Palestine (PLE)</t>
  </si>
  <si>
    <t>Palestine</t>
  </si>
  <si>
    <t>PLE</t>
  </si>
  <si>
    <t>Pakistan (PAK)</t>
  </si>
  <si>
    <t>Pakistan</t>
  </si>
  <si>
    <t>PAK</t>
  </si>
  <si>
    <t>Panama (PAN)</t>
  </si>
  <si>
    <t>Panama</t>
  </si>
  <si>
    <t>PAN</t>
  </si>
  <si>
    <t>Papua New Guinea (PNG)</t>
  </si>
  <si>
    <t>Papua New Guinea</t>
  </si>
  <si>
    <t>PNG</t>
  </si>
  <si>
    <t>Paraguay (PRY)</t>
  </si>
  <si>
    <t>Paraguay</t>
  </si>
  <si>
    <t>PRY</t>
  </si>
  <si>
    <t>Peru (PER)</t>
  </si>
  <si>
    <t>Peru</t>
  </si>
  <si>
    <t>PER</t>
  </si>
  <si>
    <t>Philippines (PHL)</t>
  </si>
  <si>
    <t>Philippines</t>
  </si>
  <si>
    <t>PHL</t>
  </si>
  <si>
    <t>Poland (POL)</t>
  </si>
  <si>
    <t>Poland</t>
  </si>
  <si>
    <t>POL</t>
  </si>
  <si>
    <t>Portugal (PRT)</t>
  </si>
  <si>
    <t>Portugal</t>
  </si>
  <si>
    <t>PRT</t>
  </si>
  <si>
    <t>Qatar (QAT)</t>
  </si>
  <si>
    <t>Qatar</t>
  </si>
  <si>
    <t>QAT</t>
  </si>
  <si>
    <t>Romania (ROU)</t>
  </si>
  <si>
    <t>Romania</t>
  </si>
  <si>
    <t>ROU</t>
  </si>
  <si>
    <t>Russian Federation (RUS)</t>
  </si>
  <si>
    <t>Russian Federation</t>
  </si>
  <si>
    <t>RUS</t>
  </si>
  <si>
    <t>Rwanda (RWA)</t>
  </si>
  <si>
    <t>Rwanda</t>
  </si>
  <si>
    <t>RWA</t>
  </si>
  <si>
    <t>Saint Helena (SHN)</t>
  </si>
  <si>
    <t>Saint Helena</t>
  </si>
  <si>
    <t>SHN</t>
  </si>
  <si>
    <t>Samoa (WSM)</t>
  </si>
  <si>
    <t>Samoa</t>
  </si>
  <si>
    <t>WSM</t>
  </si>
  <si>
    <t>Sao Tome and Principe (STP)</t>
  </si>
  <si>
    <t>Sao Tome and Principe</t>
  </si>
  <si>
    <t>STP</t>
  </si>
  <si>
    <t>Saudi Arabia (SAU)</t>
  </si>
  <si>
    <t>Saudi Arabia</t>
  </si>
  <si>
    <t>SAU</t>
  </si>
  <si>
    <t>Senegal (SEN)</t>
  </si>
  <si>
    <t>Senegal</t>
  </si>
  <si>
    <t>SEN</t>
  </si>
  <si>
    <t>Sierra Leone (SLE)</t>
  </si>
  <si>
    <t>Sierra Leone</t>
  </si>
  <si>
    <t>SLE</t>
  </si>
  <si>
    <t>Slovakia (SVK)</t>
  </si>
  <si>
    <t>Slovakia</t>
  </si>
  <si>
    <t>SVK</t>
  </si>
  <si>
    <t>Slovenia (SVN)</t>
  </si>
  <si>
    <t>Slovenia</t>
  </si>
  <si>
    <t>SVN</t>
  </si>
  <si>
    <t>Solomon Islands (SLB)</t>
  </si>
  <si>
    <t>Solomon Islands</t>
  </si>
  <si>
    <t>SLB</t>
  </si>
  <si>
    <t>Somalia (SOM)</t>
  </si>
  <si>
    <t>Somalia</t>
  </si>
  <si>
    <t>SOM</t>
  </si>
  <si>
    <t>South Africa (ZAF)</t>
  </si>
  <si>
    <t>South Africa</t>
  </si>
  <si>
    <t>ZAF</t>
  </si>
  <si>
    <t>South Korea (RoK) (KOR)</t>
  </si>
  <si>
    <t>South Korea (RoK)</t>
  </si>
  <si>
    <t>KOR</t>
  </si>
  <si>
    <t>Spain (ESP)</t>
  </si>
  <si>
    <t>Spain</t>
  </si>
  <si>
    <t>ESP</t>
  </si>
  <si>
    <t>Sri Lanka (LKA)</t>
  </si>
  <si>
    <t>Sri Lanka</t>
  </si>
  <si>
    <t>LKA</t>
  </si>
  <si>
    <t>Sudan (SDN)</t>
  </si>
  <si>
    <t>Sudan</t>
  </si>
  <si>
    <t>SDN</t>
  </si>
  <si>
    <t>Suriname (SUR)</t>
  </si>
  <si>
    <t>Suriname</t>
  </si>
  <si>
    <t>SUR</t>
  </si>
  <si>
    <t>Sweden (SWE)</t>
  </si>
  <si>
    <t>Sweden</t>
  </si>
  <si>
    <t>SWE</t>
  </si>
  <si>
    <t>Switzerland (CHE)</t>
  </si>
  <si>
    <t>Switzerland</t>
  </si>
  <si>
    <t>CHE</t>
  </si>
  <si>
    <t>Syria (SYR)</t>
  </si>
  <si>
    <t>Syria</t>
  </si>
  <si>
    <t>SYR</t>
  </si>
  <si>
    <t>Taiwan  (TWN)</t>
  </si>
  <si>
    <t xml:space="preserve">Taiwan </t>
  </si>
  <si>
    <t>TWN</t>
  </si>
  <si>
    <t>Tajikistan (TJK)</t>
  </si>
  <si>
    <t>Tajikistan</t>
  </si>
  <si>
    <t>TJK</t>
  </si>
  <si>
    <t>Tanzania (TZA)</t>
  </si>
  <si>
    <t>Tanzania</t>
  </si>
  <si>
    <t>TZA</t>
  </si>
  <si>
    <t>Thailand (THA)</t>
  </si>
  <si>
    <t>Thailand</t>
  </si>
  <si>
    <t>THA</t>
  </si>
  <si>
    <t>Timor-Leste (TLS)</t>
  </si>
  <si>
    <t>Timor-Leste</t>
  </si>
  <si>
    <t>TLS</t>
  </si>
  <si>
    <t>Togo (TGO)</t>
  </si>
  <si>
    <t>Togo</t>
  </si>
  <si>
    <t>TGO</t>
  </si>
  <si>
    <t>Trinidad and Tobago (TTO)</t>
  </si>
  <si>
    <t>Trinidad and Tobago</t>
  </si>
  <si>
    <t>TTO</t>
  </si>
  <si>
    <t>Tunisia (TUN)</t>
  </si>
  <si>
    <t>Tunisia</t>
  </si>
  <si>
    <t>TUN</t>
  </si>
  <si>
    <t>Türkiye (TUR)</t>
  </si>
  <si>
    <t>Türkiye</t>
  </si>
  <si>
    <t>TUR</t>
  </si>
  <si>
    <t>Turkmenistan (TKM)</t>
  </si>
  <si>
    <t>Turkmenistan</t>
  </si>
  <si>
    <t>TKM</t>
  </si>
  <si>
    <t>Uganda (UGA)</t>
  </si>
  <si>
    <t>Uganda</t>
  </si>
  <si>
    <t>UGA</t>
  </si>
  <si>
    <t>Ukraine (UKR)</t>
  </si>
  <si>
    <t>Ukraine</t>
  </si>
  <si>
    <t>UKR</t>
  </si>
  <si>
    <t>United Arab Emirates (ARE)</t>
  </si>
  <si>
    <t>United Arab Emirates</t>
  </si>
  <si>
    <t>ARE</t>
  </si>
  <si>
    <t>United Kingdom (GBR)</t>
  </si>
  <si>
    <t>United Kingdom</t>
  </si>
  <si>
    <t>GBR</t>
  </si>
  <si>
    <t>United States of America  (USA)</t>
  </si>
  <si>
    <t xml:space="preserve">United States of America </t>
  </si>
  <si>
    <t>USA</t>
  </si>
  <si>
    <t>Uruguay (URY)</t>
  </si>
  <si>
    <t>Uruguay</t>
  </si>
  <si>
    <t>URY</t>
  </si>
  <si>
    <t>Uzbekistan (UZB)</t>
  </si>
  <si>
    <t>Uzbekistan</t>
  </si>
  <si>
    <t>UZB</t>
  </si>
  <si>
    <t>Vanuatu (VUT)</t>
  </si>
  <si>
    <t>Vanuatu</t>
  </si>
  <si>
    <t>VUT</t>
  </si>
  <si>
    <t>Venezuela (VEN)</t>
  </si>
  <si>
    <t>Venezuela</t>
  </si>
  <si>
    <t>VEN</t>
  </si>
  <si>
    <t>Viet Nam (VNM)</t>
  </si>
  <si>
    <t>Viet Nam</t>
  </si>
  <si>
    <t>VNM</t>
  </si>
  <si>
    <t>Yemen (YEM)</t>
  </si>
  <si>
    <t>Yemen</t>
  </si>
  <si>
    <t>YEM</t>
  </si>
  <si>
    <t>Zambia (ZMB)</t>
  </si>
  <si>
    <t>Zambia</t>
  </si>
  <si>
    <t>ZMB</t>
  </si>
  <si>
    <t>Zimbabwe (ZWE)</t>
  </si>
  <si>
    <t>Zimbabwe</t>
  </si>
  <si>
    <t>ZWE</t>
  </si>
  <si>
    <t>LoGICA INTERGOVERNMENTAL PROFILE: NATURE OF SUBNATIONAL GOVERNANCE INSTITUTIONS</t>
  </si>
  <si>
    <t>Government level / tier / type</t>
  </si>
  <si>
    <t>G1</t>
  </si>
  <si>
    <t>Institutional characteristics, autonomy and authority</t>
  </si>
  <si>
    <t>G1.1A</t>
  </si>
  <si>
    <r>
      <t xml:space="preserve">Are subnational entities at this level/tier/type </t>
    </r>
    <r>
      <rPr>
        <i/>
        <sz val="11"/>
        <color theme="1"/>
        <rFont val="Calibri"/>
        <family val="2"/>
        <scheme val="minor"/>
      </rPr>
      <t>de jure</t>
    </r>
    <r>
      <rPr>
        <sz val="11"/>
        <color theme="1"/>
        <rFont val="Calibri"/>
        <family val="2"/>
        <scheme val="minor"/>
      </rPr>
      <t xml:space="preserve"> corporate bodies (institutional units)?</t>
    </r>
  </si>
  <si>
    <t>Partially/Mixed/Other</t>
  </si>
  <si>
    <t>G1.1B</t>
  </si>
  <si>
    <t>Do subnational entities at this level/tier/type engage in public sector functions?</t>
  </si>
  <si>
    <t>G1.2</t>
  </si>
  <si>
    <r>
      <t xml:space="preserve">Are subnational entities at this level/tier/type </t>
    </r>
    <r>
      <rPr>
        <i/>
        <sz val="11"/>
        <color theme="1"/>
        <rFont val="Calibri"/>
        <family val="2"/>
        <scheme val="minor"/>
      </rPr>
      <t>de facto</t>
    </r>
    <r>
      <rPr>
        <sz val="11"/>
        <color theme="1"/>
        <rFont val="Calibri"/>
        <family val="2"/>
        <scheme val="minor"/>
      </rPr>
      <t xml:space="preserve"> corporate bodies (institutional units)?</t>
    </r>
  </si>
  <si>
    <t xml:space="preserve">Cities and municipal boards are not de facto corporate bodies. In practice, the municipal administration and budget is an integral part of the county government, while the board is an appointed advisory/supervisory body without de facto authoritative decision-making power. </t>
  </si>
  <si>
    <t>G1.3</t>
  </si>
  <si>
    <t xml:space="preserve">Do subnational institutions have extensive (de jure / de facto) functional responsibilities? </t>
  </si>
  <si>
    <t>G2</t>
  </si>
  <si>
    <t>Political characteristics, autonomy and authority</t>
  </si>
  <si>
    <t>G2.1A</t>
  </si>
  <si>
    <t>Do subnational entities at this level/tier/type have their own (political/elected) leadership?</t>
  </si>
  <si>
    <t>The Constitution (2010) does not provide for elected urban local governments. Appointed urban board  serve as the political leadership of the urban area.</t>
  </si>
  <si>
    <t>G2.1B</t>
  </si>
  <si>
    <t>Does the political leadership have a degree of autonomy and authoritative decision-making power?</t>
  </si>
  <si>
    <t>Since the urban board is appointed by county government, it lacks meaningful autonomy from the county government. Instead, there is a principal-agent relationship between counties and urban boards.</t>
  </si>
  <si>
    <t>G2.2A</t>
  </si>
  <si>
    <t>Is the subnational political leadership, at least in part, (directly or indirectly) elected?</t>
  </si>
  <si>
    <t>G2.2B</t>
  </si>
  <si>
    <t>Do subnational entities have (de jure / de facto) autonomy and authoritative power over political decisions?</t>
  </si>
  <si>
    <t>G2.3A</t>
  </si>
  <si>
    <t>Is the subnational political leadership (at least in part) directly elected?</t>
  </si>
  <si>
    <t>G2.3B</t>
  </si>
  <si>
    <t>Do subnational entities have extensive autonomy and authoritative power over political decisions?</t>
  </si>
  <si>
    <t>G3</t>
  </si>
  <si>
    <t>Administrative characteristics, autonomy and authority</t>
  </si>
  <si>
    <t>G3.1A</t>
  </si>
  <si>
    <t>Do subnational entities at this level/tier/type have (employ) their own officers?</t>
  </si>
  <si>
    <t>Cities and municipalities generally have their own municipal director.</t>
  </si>
  <si>
    <t>G3.1B</t>
  </si>
  <si>
    <t>Do subnational entities at this level/tier/type have (employ) their own staff?</t>
  </si>
  <si>
    <t>Cities and municipalities generally have staff that is designated by municipal staff, managed by the municipal director.</t>
  </si>
  <si>
    <t>G3.2A</t>
  </si>
  <si>
    <t>Do subnational entities have, and authoritatively manage, their CEO and most/all of their own officers?</t>
  </si>
  <si>
    <t>G3.2B</t>
  </si>
  <si>
    <t>Do subnational entities have, and authoritatively manage, most/all of their own staff?</t>
  </si>
  <si>
    <t>G3.2C</t>
  </si>
  <si>
    <t>Do subnational entities have (de jure / de facto) autonomy and authoritative power over admin. decisions?</t>
  </si>
  <si>
    <t>G3.3A</t>
  </si>
  <si>
    <t>Do subnational entities have, select, and authoritatively manage, their CEO and all of their own officers?</t>
  </si>
  <si>
    <t>G3.3B</t>
  </si>
  <si>
    <t>Do subnational entities have, select, and authoritatively manage, all of their own staff?</t>
  </si>
  <si>
    <t>G3.3C</t>
  </si>
  <si>
    <t>Do subnational entities have extensive autonomy and authoritative power over admin. decisions?</t>
  </si>
  <si>
    <t>G4</t>
  </si>
  <si>
    <t>Fiscal/budgetary characteristics, autonomy and authority</t>
  </si>
  <si>
    <t>G4.1A</t>
  </si>
  <si>
    <t>Do subnational entities at this level/tier/type own assets and raise funds in own name?</t>
  </si>
  <si>
    <t>G4.1B</t>
  </si>
  <si>
    <t>Do subnational entities at this level/tier/type have their own budget?</t>
  </si>
  <si>
    <t>As per their charter, most urban board lack the ability to manage their own finances. Cities and municipalities budgets are typically part of the county budget (as a budget department)</t>
  </si>
  <si>
    <t>G4.1C</t>
  </si>
  <si>
    <t>Do subnational entities at this level/tier/type prepare and adopt their own budgets?</t>
  </si>
  <si>
    <t>G4.2A</t>
  </si>
  <si>
    <t>Do subnational entities hold and manage their own funds outside of the higher-level treasury?</t>
  </si>
  <si>
    <t>G4.2B</t>
  </si>
  <si>
    <t>Do subnational entities have  (de jure / de facto) autonomy and authoritative power over fiscal decisions?</t>
  </si>
  <si>
    <t>G4.3</t>
  </si>
  <si>
    <t>Do subnational entities have extensive autonomy and authoritative power over budget/fiscal decisions?</t>
  </si>
  <si>
    <t>Governance of non-devolved subnational entities (empowered field administration?)</t>
  </si>
  <si>
    <t xml:space="preserve">Do subnational entities administratively form a hierarchical part of the higher-level government?  </t>
  </si>
  <si>
    <t>If G4.1 is Yes, do field administration departments or units form administrative units or sub-units?</t>
  </si>
  <si>
    <t>If G4.2 is Yes, are field administration departments or units planned and managed as integrated units?</t>
  </si>
  <si>
    <t>If G4.3 is Yes, are subnational field admin. departments or units organized sectorally or territorially (or mixed)?</t>
  </si>
  <si>
    <t>Sectoral</t>
  </si>
  <si>
    <t>Territorial</t>
  </si>
  <si>
    <t>Do subnational entities budgetarily form a hierarchical part of the higher-level government?</t>
  </si>
  <si>
    <t>If G4.5 is Yes, are the budgets of field depts./units included as identifiable sub-organizations or budget units?</t>
  </si>
  <si>
    <t>If G4.6 is Yes, are field departments' or units' budgets organized sectorally or territorially (or mixed)?</t>
  </si>
  <si>
    <t>G6</t>
  </si>
  <si>
    <t>Nature of subnational governance institutions (level/tier/type)</t>
  </si>
  <si>
    <t>G6.1</t>
  </si>
  <si>
    <t xml:space="preserve">Nature of subnational governance institutions (level/tier/type) </t>
  </si>
  <si>
    <t>Devolution (extensive)</t>
  </si>
  <si>
    <t>Non-devolved institution</t>
  </si>
  <si>
    <t>Devolution (limited)</t>
  </si>
  <si>
    <t>Hybrid institution</t>
  </si>
  <si>
    <t>None</t>
  </si>
  <si>
    <t>G6.2</t>
  </si>
  <si>
    <t>Nature of subnational governance institutions (level/tier/type) - Detailed</t>
  </si>
  <si>
    <t>6 - Extensive devolution</t>
  </si>
  <si>
    <t>5 - Limited devolution</t>
  </si>
  <si>
    <t>4 - Hybrid institution</t>
  </si>
  <si>
    <t>3 - Horizontal deconcentration</t>
  </si>
  <si>
    <t>2 - Vertical deconcentration</t>
  </si>
  <si>
    <t>1 - Other institution</t>
  </si>
  <si>
    <t>0 - None</t>
  </si>
  <si>
    <t>G6.3</t>
  </si>
  <si>
    <t>If non-devolved: with elected subnational council?</t>
  </si>
  <si>
    <t>G1 - SIT Institutional Score - 1</t>
  </si>
  <si>
    <t>G1 - SIT Institutional Score - 2</t>
  </si>
  <si>
    <t>G1 - SIT Institutional Score - 3</t>
  </si>
  <si>
    <t>G2 - SIT Political Score - 1</t>
  </si>
  <si>
    <t>G2 - SIT Political Score - 2</t>
  </si>
  <si>
    <t>G2 - SIT Political Score - 3</t>
  </si>
  <si>
    <t>G3 - SIT Admin Score - 1</t>
  </si>
  <si>
    <t>G3 - SIT Admin Score - 2</t>
  </si>
  <si>
    <t>G3 - SIT Admin Score - 3</t>
  </si>
  <si>
    <t>G4 - SIT Fiscal Score - 1</t>
  </si>
  <si>
    <t>G4 - SIT Fiscal Score - 2</t>
  </si>
  <si>
    <t>G4 - SIT Fiscal Score - 3</t>
  </si>
  <si>
    <t>G1. SIT Institutional Score</t>
  </si>
  <si>
    <t>G2. SIT Political Score</t>
  </si>
  <si>
    <t>G3. SIT Admin Score</t>
  </si>
  <si>
    <t>G4. SIT Fiscal Score</t>
  </si>
  <si>
    <t>devolved subnational governance institutions with extensive powers and function.</t>
  </si>
  <si>
    <t>devolved subnational governance institutions, albeit with limited powers and/or functions.</t>
  </si>
  <si>
    <t>hybrid local governance institutions, with features of both devolution and deconcentration.</t>
  </si>
  <si>
    <t>non-devolved subnational govenance institutions.</t>
  </si>
  <si>
    <t>not having a clear institutional nature.</t>
  </si>
  <si>
    <t>LoGICA INTERGOVERNMENTAL PROFILE: DE FACTO FUNCTIONS AND RESPONSIBILITIES OF SUBNATIONAL GOVERNANCE INSTITUTIONS</t>
  </si>
  <si>
    <t>R1</t>
  </si>
  <si>
    <t>Identifying the de facto responsibility for provision of frontline public services</t>
  </si>
  <si>
    <t>Primary responsibility</t>
  </si>
  <si>
    <t>Role of PCEBIs?</t>
  </si>
  <si>
    <t>HR</t>
  </si>
  <si>
    <t>Capital</t>
  </si>
  <si>
    <t>General public services (701); Public Order and Safety (703)</t>
  </si>
  <si>
    <t>Note:</t>
  </si>
  <si>
    <t>R1.1</t>
  </si>
  <si>
    <t>Civil administration (registration of births/marriages/deaths)*</t>
  </si>
  <si>
    <t>XX</t>
  </si>
  <si>
    <t>R1.3</t>
  </si>
  <si>
    <t>Fire protection (7032)</t>
  </si>
  <si>
    <t>Economic Affairs (704)</t>
  </si>
  <si>
    <t>R1.4</t>
  </si>
  <si>
    <t>Agricultural extension / livestock services (70421*)</t>
  </si>
  <si>
    <t>R1.8</t>
  </si>
  <si>
    <t>Public transit (70456)</t>
  </si>
  <si>
    <t>County investment in public transit is limited. The Nairobi Metropolitan Area Transport Authority (NaMATA) is a national government entity.</t>
  </si>
  <si>
    <t>Environmental Protection (705)</t>
  </si>
  <si>
    <t>OR</t>
  </si>
  <si>
    <t>OR = Other Regional</t>
  </si>
  <si>
    <t>R1.11</t>
  </si>
  <si>
    <t>Waste management (7051)</t>
  </si>
  <si>
    <t>OL</t>
  </si>
  <si>
    <t>OL = Other Local</t>
  </si>
  <si>
    <t>Housing and Community Amenities (706)</t>
  </si>
  <si>
    <t>R2.1</t>
  </si>
  <si>
    <t xml:space="preserve">Land use planning and zoning </t>
  </si>
  <si>
    <t>R2.4</t>
  </si>
  <si>
    <t>Building and construction regulation; building permits</t>
  </si>
  <si>
    <t>R1.16</t>
  </si>
  <si>
    <t>Water supply (7063)</t>
  </si>
  <si>
    <t>Urban water and sanitation companies are owned and operated by County Governments. Most water infrastructure spending is done by the Ministry of Water.</t>
  </si>
  <si>
    <t>R1.17</t>
  </si>
  <si>
    <t>Street lighting (7064)</t>
  </si>
  <si>
    <t>Health (707)</t>
  </si>
  <si>
    <t>R1.19</t>
  </si>
  <si>
    <t>Public health and outpatient services (7072,7074)</t>
  </si>
  <si>
    <t>Recreation, culture, and religion (708)</t>
  </si>
  <si>
    <t>R1.20</t>
  </si>
  <si>
    <t>Recreation and sporting services (7081) – includes parks</t>
  </si>
  <si>
    <t>Education (709)</t>
  </si>
  <si>
    <t>R1.23</t>
  </si>
  <si>
    <t>Primary Education (70912)</t>
  </si>
  <si>
    <t>LOCAL GOVERNANCE INSTITUTIONS COMPARATIVE ASSESSMENT (LoGICA) PROFILE: PROFILE COMPLETION INFORMATION</t>
  </si>
  <si>
    <t>Z1</t>
  </si>
  <si>
    <t>Completion of LoGICA Assessment and Profile</t>
  </si>
  <si>
    <t>Z1.1</t>
  </si>
  <si>
    <t>Name(s) of researcher(s) completing IGP</t>
  </si>
  <si>
    <t>Jamie Boex</t>
  </si>
  <si>
    <t>Z1.2</t>
  </si>
  <si>
    <t>Name of peer reviewer(s) / country expert(s) (if any)</t>
  </si>
  <si>
    <t>Z1.3</t>
  </si>
  <si>
    <t>Name of LPSA Reviewer</t>
  </si>
  <si>
    <t>Z4</t>
  </si>
  <si>
    <t>LoGICA Assessment Abstract</t>
  </si>
  <si>
    <t>Z4.1</t>
  </si>
  <si>
    <r>
      <t>General Country Information (and General Intergovernment Context)</t>
    </r>
    <r>
      <rPr>
        <sz val="11"/>
        <color theme="1"/>
        <rFont val="Calibri"/>
        <family val="2"/>
        <scheme val="minor"/>
      </rPr>
      <t xml:space="preserve"> - One paragraph</t>
    </r>
  </si>
  <si>
    <t>Kenya adopted a new constitution in 2010 based on a two-tiered devolved government system, which assigned many formerly central government public service delivery responsibilities to a new level of county governments. As an institutional response to longstanding grievances, this radical restructuring of the Kenyan state had three continuing main objectives: decentralizing political power, public sector functions, and public finances; ensuring a more equitable distribution of resources among regions; and promoting more accountable, participatory, and responsive government at all levels. Three rounds of national and county elections (held in 2013 , 2017, and 2022) resulted in successful transitions of political and administrative power that place important service delivery responsibilities at the county. Although Kenyans associate devolution with certain dividends brought about by the constitution, different aspects of Kenya's multilevel governance structure-- increasing public participation and accountabilty, improving county administration and services, and ensuring an equitable and efficient use of public finances at all levels--continue to be a work in progress.</t>
  </si>
  <si>
    <t>Z4.2</t>
  </si>
  <si>
    <r>
      <t>Subnational governance structure</t>
    </r>
    <r>
      <rPr>
        <sz val="11"/>
        <color theme="1"/>
        <rFont val="Calibri"/>
        <family val="2"/>
        <scheme val="minor"/>
      </rPr>
      <t xml:space="preserve"> - One paragraph</t>
    </r>
  </si>
  <si>
    <t>The first elections under the new constitution were held in 2013 and led to the establishment of 47 new county governments. Each county government is made up of a County Executive, headed by an elected governor, which works under the oversight of an elected County Assembly. County governments fulfill their constitutionally mandated responsibilities, financed by annually prescribed shares (“equitable shares”) of national revenues; their own sources of revenues (own-source revenues); and various conditional grants from the national government and development partners. The 2010 constitution abolished the elected local governments that previous existed; instead, the post-devolution legal framework established cities and municipalities with appointed urban boards. Although County Governors were initially hesitant to establish municipal boards, the World-Bank supported Kenya Urban Support Project (KUSP, 2017-2023) provided counties with support and incentives to establish urban boards. In addition to the City-Counties of Nairobi and Mombassa and two cities (Nakuru and Kisumu), by 2023, county governments had established 66 municipal boards.</t>
  </si>
  <si>
    <t>Z4.3</t>
  </si>
  <si>
    <r>
      <t>Nature of subnational governance institutions</t>
    </r>
    <r>
      <rPr>
        <sz val="11"/>
        <color theme="1"/>
        <rFont val="Calibri"/>
        <family val="2"/>
        <scheme val="minor"/>
      </rPr>
      <t xml:space="preserve"> - One paragraph</t>
    </r>
  </si>
  <si>
    <t xml:space="preserve">Each county government is a constitutional, legal, and de facto body corporate made up of a county executive, headed by an elected governor, and an elected County Assembly that legislates and provides oversight. Each county has its own County Public Service Board to establish and abolish offices in the county public service; appoint persons to hold or act in offices of the county public service (including in the boards of cities and urban areas within the county); and to perform other human resource management functions. The County Secretary recruited by the county government's political leadership under of the County Governments Act (2012) is the head of the county public service. In contrast to the political, administrative and budgetary autonomy and authority enjoyed by County Governments, the governance and management of urban areas and cities is based on a principal-agency relationship between the boards and their respective county governments. Although cities and municipalities are de jure corporate bodies under the Urban Areas and Cities Act (2011), in practice, they are non-devolved institution (i.e., not corporate entities with autonomy and their own authoirity), as their board is appointed by the county government; the municipal manager is appointed and employed by the county government; and their budgets are generally included in the county budget as a county budget vote. Municipal boards further generally lack the authority to manage their own funds. </t>
  </si>
  <si>
    <t>Z4.4</t>
  </si>
  <si>
    <r>
      <t>Assignment of functions and responsibilities</t>
    </r>
    <r>
      <rPr>
        <sz val="11"/>
        <color theme="1"/>
        <rFont val="Calibri"/>
        <family val="2"/>
        <scheme val="minor"/>
      </rPr>
      <t xml:space="preserve"> - One paragraph (Optional)</t>
    </r>
  </si>
  <si>
    <t xml:space="preserve">The Constitution laid out a strong foundation for sharing responsibilities and resources between the National and County governments, with Counties being assigned significant powers and frontline service delivery functions, including agriculture and livestock services, county health services, county transport, planning and development; county public works, including water and sanitation, pre-primary education and childcare facilities, and other services. Although the Transition Authority had envisioned a more gradual transfer of functional responsiblities, County Governors demanded--and received--the transfer of facilities, functionaries and funds associated with their constitutional mandates in 2013. The national government retains the power of primary and secondary education, while assuming a typically “central” mandate around policy, standards, and norms. A constitutional guarantee of unconditional transfers from the national government, county governments were expected to have the means and the autonomy to begin to address local needs. Although County Governments are the de facto frontline service providers in a wide range of functions, their ability to perform these functions continues to be limited by a relatively high degree of centralization of fiscal resources, and a lack of intergovernmental coordination and cooperation in different sectors. </t>
  </si>
  <si>
    <t>Z4.10</t>
  </si>
  <si>
    <r>
      <t>References and Resources -</t>
    </r>
    <r>
      <rPr>
        <sz val="11"/>
        <color theme="1"/>
        <rFont val="Calibri"/>
        <family val="2"/>
        <scheme val="minor"/>
      </rPr>
      <t xml:space="preserve"> List</t>
    </r>
  </si>
  <si>
    <t>https://www.sng-wofi.org/country-profiles/kenya.html</t>
  </si>
  <si>
    <t>https://www.clgf.org.uk/default/assets/File/Country_profiles/Kenya.pdf</t>
  </si>
  <si>
    <t>https://localgov.unwomen.org/country/KEN</t>
  </si>
  <si>
    <t>Makinf Devolution Work - https://openknowledge.worldbank.org/entities/publication/5e13fb57-40dd-572a-93ea-bf096fe64ae2</t>
  </si>
  <si>
    <t>Structure of Subnational Governance Institutions</t>
  </si>
  <si>
    <t>Nature of Subnational Governance Institutions: Overview</t>
  </si>
  <si>
    <t>In order to meet the definition of a devolved subnational government, subnational governance institutions must have certain institutional, political, administrative and fiscal characteristics, and have sufficient autonomy and authority to be able to respond the needs and priorities of their constituents.</t>
  </si>
  <si>
    <t>Functions of Subnational Governance Institutions</t>
  </si>
  <si>
    <t>Subnational jurisdictions</t>
  </si>
  <si>
    <t>Subnational autonomy and authority (0-3)</t>
  </si>
  <si>
    <t>Code</t>
  </si>
  <si>
    <t>Country</t>
  </si>
  <si>
    <t>Name</t>
  </si>
  <si>
    <t>Number</t>
  </si>
  <si>
    <t>Avg. Pop.</t>
  </si>
  <si>
    <t>Institutional</t>
  </si>
  <si>
    <t>Political</t>
  </si>
  <si>
    <t>Admin.</t>
  </si>
  <si>
    <t>Fiscal</t>
  </si>
  <si>
    <t>Subnat. Institutional Type</t>
  </si>
  <si>
    <t>Regional governance institutions</t>
  </si>
  <si>
    <t>Local governance institutions</t>
  </si>
  <si>
    <t>Lower-local governance institutions</t>
  </si>
  <si>
    <t>Urban local governance institutions</t>
  </si>
  <si>
    <t>Civil Administration</t>
  </si>
  <si>
    <t>Fire protection</t>
  </si>
  <si>
    <t xml:space="preserve">Agr. extension </t>
  </si>
  <si>
    <t>Public transit</t>
  </si>
  <si>
    <t>Waste management</t>
  </si>
  <si>
    <t xml:space="preserve">Land use planning &amp; zoning </t>
  </si>
  <si>
    <t>Building permits</t>
  </si>
  <si>
    <t>Water supply</t>
  </si>
  <si>
    <t>Street lighting</t>
  </si>
  <si>
    <t>Public health (outpatient)</t>
  </si>
  <si>
    <t>Recreation &amp; sports</t>
  </si>
  <si>
    <t>Primary education</t>
  </si>
  <si>
    <t>Total</t>
  </si>
  <si>
    <t>Other regional-level institutions</t>
  </si>
  <si>
    <t>R</t>
  </si>
  <si>
    <t>Other local-level institutions</t>
  </si>
  <si>
    <t>L</t>
  </si>
  <si>
    <t xml:space="preserve">Central </t>
  </si>
  <si>
    <t>Regional</t>
  </si>
  <si>
    <t>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</si>
</sst>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quot;£&quot;#,##0;\-&quot;£&quot;#,##0"/>
    <numFmt numFmtId="166" formatCode="_-* #,##0.00_-;\-* #,##0.00_-;_-* &quot;-&quot;??_-;_-@_-"/>
    <numFmt numFmtId="167" formatCode="_-* #,##0_-;\-* #,##0_-;_-* &quot;-&quot;??_-;_-@_-"/>
    <numFmt numFmtId="168" formatCode="_(* #,##0.00_);_(* \(#,##0.00\);_(* \-??_);_(@_)"/>
    <numFmt numFmtId="169" formatCode="_([$€-2]* #,##0.00_);_([$€-2]* \(#,##0.00\);_([$€-2]* &quot;-&quot;??_)"/>
    <numFmt numFmtId="170" formatCode="[$-409]d/mmm/yy;@"/>
  </numFmts>
  <fonts count="59">
    <font>
      <sz val="11"/>
      <color theme="1"/>
      <name val="Calibri"/>
      <family val="2"/>
      <scheme val="minor"/>
    </font>
    <font>
      <b/>
      <sz val="10"/>
      <color rgb="FFFFFFFF"/>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2"/>
      <color theme="1"/>
      <name val="Calibri"/>
      <family val="2"/>
      <scheme val="minor"/>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G Omega"/>
    </font>
    <font>
      <sz val="12"/>
      <color indexed="8"/>
      <name val="Calibri"/>
      <family val="2"/>
    </font>
    <font>
      <sz val="10"/>
      <name val="Verdana"/>
      <family val="2"/>
    </font>
    <font>
      <b/>
      <sz val="18"/>
      <color theme="3"/>
      <name val="Cambria"/>
      <family val="2"/>
    </font>
    <font>
      <sz val="10"/>
      <name val="Arial"/>
      <family val="2"/>
    </font>
    <font>
      <b/>
      <sz val="18"/>
      <color indexed="56"/>
      <name val="Cambria"/>
      <family val="1"/>
    </font>
    <font>
      <u/>
      <sz val="18.7"/>
      <color theme="10"/>
      <name val="Calibri"/>
      <family val="2"/>
    </font>
    <font>
      <u/>
      <sz val="10"/>
      <color theme="10"/>
      <name val="Arial"/>
      <family val="2"/>
    </font>
    <font>
      <sz val="11"/>
      <color rgb="FF000000"/>
      <name val="Calibri"/>
      <family val="2"/>
      <charset val="1"/>
    </font>
    <font>
      <b/>
      <i/>
      <sz val="11"/>
      <color theme="1"/>
      <name val="Calibri"/>
      <family val="2"/>
      <scheme val="minor"/>
    </font>
    <font>
      <b/>
      <sz val="9"/>
      <color rgb="FFFFFFFF"/>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b/>
      <sz val="9"/>
      <color rgb="FF000000"/>
      <name val="Calibri"/>
      <family val="2"/>
      <scheme val="minor"/>
    </font>
    <font>
      <i/>
      <sz val="10"/>
      <color theme="0" tint="-0.34998626667073579"/>
      <name val="Calibri"/>
      <family val="2"/>
      <scheme val="minor"/>
    </font>
    <font>
      <sz val="11"/>
      <color theme="1" tint="0.249977111117893"/>
      <name val="Calibri"/>
      <family val="2"/>
      <scheme val="minor"/>
    </font>
  </fonts>
  <fills count="8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13">
    <xf numFmtId="0" fontId="0" fillId="0" borderId="0"/>
    <xf numFmtId="0" fontId="6" fillId="0" borderId="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 fillId="0" borderId="13" applyNumberFormat="0" applyFill="0" applyAlignment="0" applyProtection="0"/>
    <xf numFmtId="0" fontId="22"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2" fillId="34" borderId="0" applyNumberFormat="0" applyBorder="0" applyAlignment="0" applyProtection="0"/>
    <xf numFmtId="43" fontId="23" fillId="0" borderId="0" applyFont="0" applyFill="0" applyBorder="0" applyAlignment="0" applyProtection="0"/>
    <xf numFmtId="0" fontId="6" fillId="0" borderId="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4" fillId="53" borderId="14" applyNumberFormat="0" applyAlignment="0" applyProtection="0"/>
    <xf numFmtId="0" fontId="34" fillId="53" borderId="14" applyNumberFormat="0" applyAlignment="0" applyProtection="0"/>
    <xf numFmtId="0" fontId="34" fillId="53" borderId="14" applyNumberFormat="0" applyAlignment="0" applyProtection="0"/>
    <xf numFmtId="0" fontId="36" fillId="54" borderId="15" applyNumberFormat="0" applyAlignment="0" applyProtection="0"/>
    <xf numFmtId="0" fontId="36" fillId="54" borderId="15" applyNumberFormat="0" applyAlignment="0" applyProtection="0"/>
    <xf numFmtId="0" fontId="36" fillId="54" borderId="15" applyNumberFormat="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6"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168" fontId="6" fillId="0" borderId="0" applyFill="0" applyBorder="0" applyAlignment="0" applyProtection="0"/>
    <xf numFmtId="166" fontId="6" fillId="0" borderId="0" applyFont="0" applyFill="0" applyAlignment="0" applyProtection="0"/>
    <xf numFmtId="168" fontId="6" fillId="0" borderId="0" applyFill="0" applyBorder="0" applyAlignment="0" applyProtection="0"/>
    <xf numFmtId="43" fontId="6" fillId="0" borderId="0" applyFont="0" applyFill="0" applyBorder="0" applyAlignment="0" applyProtection="0"/>
    <xf numFmtId="0" fontId="6" fillId="0" borderId="0" applyFont="0" applyFill="0" applyAlignment="0" applyProtection="0"/>
    <xf numFmtId="0" fontId="6" fillId="0" borderId="0" applyFont="0" applyFill="0" applyAlignment="0" applyProtection="0"/>
    <xf numFmtId="43"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6"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69" fontId="4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40" borderId="14" applyNumberFormat="0" applyAlignment="0" applyProtection="0"/>
    <xf numFmtId="0" fontId="32" fillId="40" borderId="14" applyNumberFormat="0" applyAlignment="0" applyProtection="0"/>
    <xf numFmtId="0" fontId="32" fillId="40" borderId="14" applyNumberFormat="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24" fillId="0" borderId="0"/>
    <xf numFmtId="0" fontId="24"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23" fillId="0" borderId="0"/>
    <xf numFmtId="0" fontId="23" fillId="0" borderId="0"/>
    <xf numFmtId="0" fontId="23" fillId="0" borderId="0"/>
    <xf numFmtId="0" fontId="6" fillId="0" borderId="0"/>
    <xf numFmtId="0" fontId="6" fillId="0" borderId="0"/>
    <xf numFmtId="0" fontId="6" fillId="0" borderId="0"/>
    <xf numFmtId="0" fontId="6" fillId="0" borderId="0"/>
    <xf numFmtId="0" fontId="43"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6" fillId="0" borderId="0"/>
    <xf numFmtId="0" fontId="6" fillId="0" borderId="0"/>
    <xf numFmtId="0" fontId="24" fillId="0" borderId="0"/>
    <xf numFmtId="0" fontId="43" fillId="0" borderId="0"/>
    <xf numFmtId="0" fontId="43" fillId="0" borderId="0"/>
    <xf numFmtId="0" fontId="43" fillId="0" borderId="0"/>
    <xf numFmtId="0" fontId="43" fillId="0" borderId="0"/>
    <xf numFmtId="0" fontId="43" fillId="0" borderId="0"/>
    <xf numFmtId="0" fontId="7" fillId="0" borderId="0"/>
    <xf numFmtId="0" fontId="7" fillId="0" borderId="0"/>
    <xf numFmtId="0" fontId="6" fillId="0" borderId="0"/>
    <xf numFmtId="0" fontId="23" fillId="0" borderId="0"/>
    <xf numFmtId="0" fontId="6" fillId="0" borderId="0"/>
    <xf numFmtId="0" fontId="7" fillId="0" borderId="0"/>
    <xf numFmtId="0" fontId="23"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24" fillId="0" borderId="0"/>
    <xf numFmtId="0" fontId="24" fillId="0" borderId="0"/>
    <xf numFmtId="0" fontId="24" fillId="0" borderId="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33" fillId="53" borderId="21" applyNumberFormat="0" applyAlignment="0" applyProtection="0"/>
    <xf numFmtId="0" fontId="33" fillId="53" borderId="21" applyNumberFormat="0" applyAlignment="0" applyProtection="0"/>
    <xf numFmtId="0" fontId="33" fillId="53" borderId="21"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22" applyNumberFormat="0" applyFill="0" applyAlignment="0" applyProtection="0"/>
    <xf numFmtId="0" fontId="39" fillId="0" borderId="22" applyNumberFormat="0" applyFill="0" applyAlignment="0" applyProtection="0"/>
    <xf numFmtId="0" fontId="39" fillId="0" borderId="2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4" fillId="0" borderId="0" applyNumberFormat="0" applyFill="0" applyBorder="0" applyAlignment="0" applyProtection="0"/>
    <xf numFmtId="0" fontId="23" fillId="10" borderId="12" applyNumberFormat="0" applyFont="0" applyAlignment="0" applyProtection="0"/>
    <xf numFmtId="0" fontId="22" fillId="48"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37" borderId="0" applyNumberFormat="0" applyBorder="0" applyAlignment="0" applyProtection="0"/>
    <xf numFmtId="0" fontId="7" fillId="36" borderId="0" applyNumberFormat="0" applyBorder="0" applyAlignment="0" applyProtection="0"/>
    <xf numFmtId="0" fontId="7" fillId="35" borderId="0" applyNumberFormat="0" applyBorder="0" applyAlignment="0" applyProtection="0"/>
    <xf numFmtId="0" fontId="45" fillId="0" borderId="0"/>
    <xf numFmtId="43" fontId="45" fillId="0" borderId="0" applyFont="0" applyFill="0" applyBorder="0" applyAlignment="0" applyProtection="0"/>
    <xf numFmtId="9" fontId="45" fillId="0" borderId="0" applyFont="0" applyFill="0" applyBorder="0" applyAlignment="0" applyProtection="0"/>
    <xf numFmtId="0" fontId="45" fillId="0" borderId="0"/>
    <xf numFmtId="43" fontId="45" fillId="0" borderId="0" applyFont="0" applyFill="0" applyBorder="0" applyAlignment="0" applyProtection="0"/>
    <xf numFmtId="43" fontId="23" fillId="0" borderId="0" applyFont="0" applyFill="0" applyBorder="0" applyAlignment="0" applyProtection="0"/>
    <xf numFmtId="0" fontId="45" fillId="0" borderId="0"/>
    <xf numFmtId="43" fontId="45" fillId="0" borderId="0" applyFont="0" applyFill="0" applyBorder="0" applyAlignment="0" applyProtection="0"/>
    <xf numFmtId="43" fontId="7"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0" fontId="7" fillId="0" borderId="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45"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45"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42"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42"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43"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4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48"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48"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49"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49"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50"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50"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51"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51"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52"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52"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36"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36" borderId="0" applyNumberFormat="0" applyBorder="0" applyAlignment="0" applyProtection="0"/>
    <xf numFmtId="0" fontId="34" fillId="75" borderId="14" applyNumberFormat="0" applyAlignment="0" applyProtection="0"/>
    <xf numFmtId="0" fontId="34" fillId="75" borderId="14" applyNumberFormat="0" applyAlignment="0" applyProtection="0"/>
    <xf numFmtId="0" fontId="34" fillId="75" borderId="14" applyNumberFormat="0" applyAlignment="0" applyProtection="0"/>
    <xf numFmtId="0" fontId="34" fillId="53" borderId="14" applyNumberFormat="0" applyAlignment="0" applyProtection="0"/>
    <xf numFmtId="0" fontId="34" fillId="75" borderId="14" applyNumberFormat="0" applyAlignment="0" applyProtection="0"/>
    <xf numFmtId="0" fontId="34" fillId="75" borderId="14" applyNumberFormat="0" applyAlignment="0" applyProtection="0"/>
    <xf numFmtId="0" fontId="34" fillId="53" borderId="14" applyNumberFormat="0" applyAlignment="0" applyProtection="0"/>
    <xf numFmtId="0" fontId="36" fillId="76" borderId="15" applyNumberFormat="0" applyAlignment="0" applyProtection="0"/>
    <xf numFmtId="0" fontId="36" fillId="76" borderId="15" applyNumberFormat="0" applyAlignment="0" applyProtection="0"/>
    <xf numFmtId="0" fontId="36" fillId="76" borderId="15" applyNumberFormat="0" applyAlignment="0" applyProtection="0"/>
    <xf numFmtId="0" fontId="36" fillId="54" borderId="15" applyNumberFormat="0" applyAlignment="0" applyProtection="0"/>
    <xf numFmtId="0" fontId="36" fillId="76" borderId="15" applyNumberFormat="0" applyAlignment="0" applyProtection="0"/>
    <xf numFmtId="0" fontId="36" fillId="76" borderId="15" applyNumberFormat="0" applyAlignment="0" applyProtection="0"/>
    <xf numFmtId="0" fontId="36" fillId="54" borderId="15" applyNumberFormat="0" applyAlignment="0" applyProtection="0"/>
    <xf numFmtId="43" fontId="7"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168" fontId="6" fillId="0" borderId="0" applyFill="0" applyBorder="0" applyAlignment="0" applyProtection="0"/>
    <xf numFmtId="43" fontId="6" fillId="0" borderId="0" applyFont="0" applyFill="0" applyBorder="0" applyAlignment="0" applyProtection="0"/>
    <xf numFmtId="166" fontId="6" fillId="0" borderId="0" applyFont="0" applyFill="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37"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37" borderId="0" applyNumberFormat="0" applyBorder="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2" fillId="62" borderId="14" applyNumberFormat="0" applyAlignment="0" applyProtection="0"/>
    <xf numFmtId="0" fontId="32" fillId="62" borderId="14" applyNumberFormat="0" applyAlignment="0" applyProtection="0"/>
    <xf numFmtId="0" fontId="32" fillId="62" borderId="14" applyNumberFormat="0" applyAlignment="0" applyProtection="0"/>
    <xf numFmtId="0" fontId="32" fillId="40" borderId="14" applyNumberFormat="0" applyAlignment="0" applyProtection="0"/>
    <xf numFmtId="0" fontId="32" fillId="62" borderId="14" applyNumberFormat="0" applyAlignment="0" applyProtection="0"/>
    <xf numFmtId="0" fontId="32" fillId="62" borderId="14" applyNumberFormat="0" applyAlignment="0" applyProtection="0"/>
    <xf numFmtId="0" fontId="32" fillId="40" borderId="14" applyNumberFormat="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1" fillId="77" borderId="0" applyNumberFormat="0" applyBorder="0" applyAlignment="0" applyProtection="0"/>
    <xf numFmtId="0" fontId="31" fillId="77" borderId="0" applyNumberFormat="0" applyBorder="0" applyAlignment="0" applyProtection="0"/>
    <xf numFmtId="0" fontId="31" fillId="77" borderId="0" applyNumberFormat="0" applyBorder="0" applyAlignment="0" applyProtection="0"/>
    <xf numFmtId="0" fontId="31" fillId="55" borderId="0" applyNumberFormat="0" applyBorder="0" applyAlignment="0" applyProtection="0"/>
    <xf numFmtId="0" fontId="31" fillId="77" borderId="0" applyNumberFormat="0" applyBorder="0" applyAlignment="0" applyProtection="0"/>
    <xf numFmtId="0" fontId="31" fillId="77" borderId="0" applyNumberFormat="0" applyBorder="0" applyAlignment="0" applyProtection="0"/>
    <xf numFmtId="0" fontId="31" fillId="55" borderId="0" applyNumberFormat="0" applyBorder="0" applyAlignment="0" applyProtection="0"/>
    <xf numFmtId="0" fontId="6" fillId="0" borderId="0"/>
    <xf numFmtId="0" fontId="24" fillId="0" borderId="0"/>
    <xf numFmtId="0" fontId="6" fillId="0" borderId="0"/>
    <xf numFmtId="0" fontId="24" fillId="0" borderId="0"/>
    <xf numFmtId="0" fontId="6" fillId="0" borderId="0"/>
    <xf numFmtId="0" fontId="6" fillId="0" borderId="0"/>
    <xf numFmtId="0" fontId="45"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23" fillId="0" borderId="0"/>
    <xf numFmtId="0" fontId="7"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23" fillId="0" borderId="0"/>
    <xf numFmtId="0" fontId="23"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0" fontId="24" fillId="0" borderId="0"/>
    <xf numFmtId="0" fontId="6" fillId="0" borderId="0"/>
    <xf numFmtId="0" fontId="24" fillId="0" borderId="0"/>
    <xf numFmtId="0" fontId="6" fillId="0" borderId="0"/>
    <xf numFmtId="0" fontId="24" fillId="0" borderId="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10" borderId="12"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33" fillId="75" borderId="21" applyNumberFormat="0" applyAlignment="0" applyProtection="0"/>
    <xf numFmtId="0" fontId="33" fillId="75" borderId="21" applyNumberFormat="0" applyAlignment="0" applyProtection="0"/>
    <xf numFmtId="0" fontId="33" fillId="75" borderId="21" applyNumberFormat="0" applyAlignment="0" applyProtection="0"/>
    <xf numFmtId="0" fontId="33" fillId="53" borderId="21" applyNumberFormat="0" applyAlignment="0" applyProtection="0"/>
    <xf numFmtId="0" fontId="33" fillId="75" borderId="21" applyNumberFormat="0" applyAlignment="0" applyProtection="0"/>
    <xf numFmtId="0" fontId="33" fillId="75" borderId="21" applyNumberFormat="0" applyAlignment="0" applyProtection="0"/>
    <xf numFmtId="0" fontId="33" fillId="53" borderId="2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39" fillId="0" borderId="22" applyNumberFormat="0" applyFill="0" applyAlignment="0" applyProtection="0"/>
    <xf numFmtId="0" fontId="39" fillId="0" borderId="22" applyNumberFormat="0" applyFill="0" applyAlignment="0" applyProtection="0"/>
    <xf numFmtId="0" fontId="39" fillId="0" borderId="2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7" fillId="0" borderId="0" applyFont="0" applyFill="0" applyBorder="0" applyAlignment="0" applyProtection="0"/>
  </cellStyleXfs>
  <cellXfs count="258">
    <xf numFmtId="0" fontId="0" fillId="0" borderId="0" xfId="0"/>
    <xf numFmtId="0" fontId="4" fillId="0" borderId="0" xfId="0" applyFont="1"/>
    <xf numFmtId="0" fontId="0" fillId="3" borderId="0" xfId="0" applyFill="1"/>
    <xf numFmtId="0" fontId="0" fillId="0" borderId="4" xfId="0" applyBorder="1"/>
    <xf numFmtId="0" fontId="0" fillId="0" borderId="0" xfId="0" applyAlignment="1">
      <alignment horizontal="center"/>
    </xf>
    <xf numFmtId="0" fontId="4" fillId="0" borderId="0" xfId="0" applyFont="1" applyAlignment="1">
      <alignment horizontal="center"/>
    </xf>
    <xf numFmtId="0" fontId="0" fillId="0" borderId="24" xfId="0" applyBorder="1"/>
    <xf numFmtId="0" fontId="0" fillId="0" borderId="23" xfId="0" applyBorder="1"/>
    <xf numFmtId="0" fontId="1" fillId="79" borderId="1" xfId="0" applyFont="1" applyFill="1" applyBorder="1" applyAlignment="1">
      <alignment wrapText="1"/>
    </xf>
    <xf numFmtId="0" fontId="51" fillId="79" borderId="2" xfId="0" applyFont="1" applyFill="1" applyBorder="1" applyAlignment="1">
      <alignment horizontal="center" textRotation="90" wrapText="1"/>
    </xf>
    <xf numFmtId="0" fontId="0" fillId="0" borderId="23" xfId="0" applyBorder="1" applyAlignment="1">
      <alignment horizontal="center"/>
    </xf>
    <xf numFmtId="0" fontId="19" fillId="79" borderId="31" xfId="0" applyFont="1" applyFill="1" applyBorder="1" applyAlignment="1">
      <alignment horizontal="center" wrapText="1"/>
    </xf>
    <xf numFmtId="0" fontId="0" fillId="0" borderId="35" xfId="0" applyBorder="1" applyAlignment="1">
      <alignment vertical="center"/>
    </xf>
    <xf numFmtId="0" fontId="0" fillId="0" borderId="37" xfId="0" applyBorder="1" applyAlignment="1">
      <alignment vertical="center"/>
    </xf>
    <xf numFmtId="0" fontId="50" fillId="3" borderId="33" xfId="0" applyFont="1" applyFill="1" applyBorder="1" applyAlignment="1">
      <alignment vertical="center"/>
    </xf>
    <xf numFmtId="0" fontId="0" fillId="3" borderId="38" xfId="0" applyFill="1" applyBorder="1"/>
    <xf numFmtId="0" fontId="0" fillId="2" borderId="39" xfId="0" applyFill="1" applyBorder="1" applyProtection="1">
      <protection locked="0"/>
    </xf>
    <xf numFmtId="0" fontId="0" fillId="2" borderId="40" xfId="0" applyFill="1" applyBorder="1" applyProtection="1">
      <protection locked="0"/>
    </xf>
    <xf numFmtId="0" fontId="0" fillId="2" borderId="38" xfId="0" applyFill="1" applyBorder="1" applyProtection="1">
      <protection locked="0"/>
    </xf>
    <xf numFmtId="0" fontId="0" fillId="0" borderId="35" xfId="0" applyBorder="1" applyAlignment="1">
      <alignment horizontal="center"/>
    </xf>
    <xf numFmtId="0" fontId="0" fillId="0" borderId="37" xfId="0" applyBorder="1" applyAlignment="1">
      <alignment horizontal="center"/>
    </xf>
    <xf numFmtId="0" fontId="5" fillId="3" borderId="0" xfId="0" applyFont="1" applyFill="1"/>
    <xf numFmtId="0" fontId="0" fillId="3" borderId="23" xfId="0" applyFill="1" applyBorder="1"/>
    <xf numFmtId="0" fontId="0" fillId="3" borderId="4" xfId="0" applyFill="1" applyBorder="1"/>
    <xf numFmtId="0" fontId="3" fillId="2" borderId="24" xfId="0" applyFont="1" applyFill="1" applyBorder="1" applyProtection="1">
      <protection locked="0"/>
    </xf>
    <xf numFmtId="0" fontId="3" fillId="2" borderId="36" xfId="0" applyFont="1" applyFill="1" applyBorder="1" applyProtection="1">
      <protection locked="0"/>
    </xf>
    <xf numFmtId="0" fontId="3" fillId="2" borderId="31" xfId="0" applyFont="1" applyFill="1" applyBorder="1" applyProtection="1">
      <protection locked="0"/>
    </xf>
    <xf numFmtId="0" fontId="3" fillId="2" borderId="32" xfId="0" applyFont="1" applyFill="1" applyBorder="1" applyProtection="1">
      <protection locked="0"/>
    </xf>
    <xf numFmtId="0" fontId="0" fillId="0" borderId="31" xfId="0" applyBorder="1"/>
    <xf numFmtId="0" fontId="0" fillId="3" borderId="0" xfId="0" applyFill="1" applyAlignment="1">
      <alignment horizontal="left"/>
    </xf>
    <xf numFmtId="0" fontId="0" fillId="0" borderId="0" xfId="0" applyAlignment="1">
      <alignment horizontal="left"/>
    </xf>
    <xf numFmtId="0" fontId="4" fillId="0" borderId="33" xfId="0" applyFont="1" applyBorder="1" applyAlignment="1">
      <alignment horizontal="center"/>
    </xf>
    <xf numFmtId="0" fontId="1" fillId="0" borderId="0" xfId="0" applyFont="1" applyAlignment="1">
      <alignment horizontal="center" wrapText="1"/>
    </xf>
    <xf numFmtId="0" fontId="2" fillId="0" borderId="28" xfId="0" applyFont="1" applyBorder="1" applyAlignment="1">
      <alignment vertical="center" wrapText="1"/>
    </xf>
    <xf numFmtId="0" fontId="3" fillId="0" borderId="28" xfId="0" applyFont="1" applyBorder="1" applyAlignment="1">
      <alignment horizontal="center" vertical="center" wrapText="1"/>
    </xf>
    <xf numFmtId="0" fontId="3" fillId="0" borderId="28" xfId="0" applyFont="1" applyBorder="1" applyAlignment="1">
      <alignment horizontal="left" vertical="center" wrapText="1"/>
    </xf>
    <xf numFmtId="0" fontId="3" fillId="0" borderId="34" xfId="0" applyFont="1" applyBorder="1" applyAlignment="1">
      <alignment horizontal="left" vertical="center" wrapText="1"/>
    </xf>
    <xf numFmtId="0" fontId="3" fillId="0" borderId="28" xfId="0" applyFont="1" applyBorder="1"/>
    <xf numFmtId="0" fontId="3" fillId="0" borderId="34" xfId="0" applyFont="1" applyBorder="1"/>
    <xf numFmtId="0" fontId="50" fillId="3" borderId="35" xfId="0" applyFont="1" applyFill="1" applyBorder="1" applyAlignment="1">
      <alignment vertical="center"/>
    </xf>
    <xf numFmtId="0" fontId="0" fillId="3" borderId="39" xfId="0" applyFill="1" applyBorder="1"/>
    <xf numFmtId="0" fontId="50" fillId="3" borderId="34" xfId="0" applyFont="1" applyFill="1" applyBorder="1" applyAlignment="1">
      <alignment vertical="center"/>
    </xf>
    <xf numFmtId="0" fontId="0" fillId="0" borderId="36" xfId="0" applyBorder="1" applyAlignment="1">
      <alignment vertical="center"/>
    </xf>
    <xf numFmtId="0" fontId="50" fillId="3" borderId="36" xfId="0" applyFont="1" applyFill="1" applyBorder="1" applyAlignment="1">
      <alignment vertical="center"/>
    </xf>
    <xf numFmtId="0" fontId="0" fillId="0" borderId="32" xfId="0" applyBorder="1" applyAlignment="1">
      <alignment vertical="center"/>
    </xf>
    <xf numFmtId="0" fontId="4" fillId="0" borderId="28" xfId="0" applyFont="1" applyBorder="1" applyAlignment="1">
      <alignment vertical="center" wrapText="1"/>
    </xf>
    <xf numFmtId="0" fontId="0" fillId="0" borderId="24" xfId="0" applyBorder="1" applyAlignment="1">
      <alignment vertical="center" wrapText="1"/>
    </xf>
    <xf numFmtId="0" fontId="0" fillId="0" borderId="31" xfId="0" applyBorder="1" applyAlignment="1">
      <alignment vertical="center" wrapText="1"/>
    </xf>
    <xf numFmtId="0" fontId="2" fillId="0" borderId="34" xfId="0" applyFont="1" applyBorder="1" applyAlignment="1">
      <alignment vertical="center" wrapText="1"/>
    </xf>
    <xf numFmtId="0" fontId="0" fillId="0" borderId="0" xfId="0" applyAlignment="1">
      <alignment vertical="center" wrapText="1"/>
    </xf>
    <xf numFmtId="0" fontId="0" fillId="0" borderId="0" xfId="0" applyProtection="1">
      <protection locked="0"/>
    </xf>
    <xf numFmtId="0" fontId="0" fillId="0" borderId="24" xfId="0" applyBorder="1" applyAlignment="1">
      <alignment vertical="center"/>
    </xf>
    <xf numFmtId="0" fontId="0" fillId="0" borderId="31" xfId="0" applyBorder="1" applyAlignment="1">
      <alignment vertical="center"/>
    </xf>
    <xf numFmtId="0" fontId="0" fillId="2" borderId="44" xfId="0" applyFill="1" applyBorder="1" applyProtection="1">
      <protection locked="0"/>
    </xf>
    <xf numFmtId="0" fontId="0" fillId="0" borderId="0" xfId="0" applyAlignment="1">
      <alignment horizontal="left" wrapText="1"/>
    </xf>
    <xf numFmtId="0" fontId="0" fillId="0" borderId="35" xfId="0" applyBorder="1" applyAlignment="1">
      <alignment horizontal="center" vertical="center"/>
    </xf>
    <xf numFmtId="0" fontId="0" fillId="0" borderId="37" xfId="0" applyBorder="1" applyAlignment="1">
      <alignment horizontal="center" vertical="center"/>
    </xf>
    <xf numFmtId="0" fontId="53" fillId="0" borderId="0" xfId="0" applyFont="1"/>
    <xf numFmtId="0" fontId="54" fillId="0" borderId="0" xfId="0" applyFont="1"/>
    <xf numFmtId="0" fontId="53" fillId="0" borderId="4" xfId="0" applyFont="1" applyBorder="1"/>
    <xf numFmtId="0" fontId="55" fillId="0" borderId="0" xfId="0" applyFont="1"/>
    <xf numFmtId="0" fontId="55" fillId="0" borderId="4" xfId="0" applyFont="1" applyBorder="1"/>
    <xf numFmtId="0" fontId="56" fillId="0" borderId="0" xfId="0" applyFont="1"/>
    <xf numFmtId="0" fontId="54" fillId="0" borderId="4" xfId="0" applyFont="1" applyBorder="1"/>
    <xf numFmtId="0" fontId="53" fillId="0" borderId="0" xfId="0" applyFont="1" applyAlignment="1">
      <alignment horizontal="left"/>
    </xf>
    <xf numFmtId="0" fontId="53" fillId="0" borderId="4" xfId="0" applyFont="1" applyBorder="1" applyAlignment="1">
      <alignment horizontal="left"/>
    </xf>
    <xf numFmtId="0" fontId="55" fillId="0" borderId="4" xfId="0" applyFont="1" applyBorder="1" applyAlignment="1">
      <alignment horizontal="left"/>
    </xf>
    <xf numFmtId="0" fontId="54" fillId="0" borderId="0" xfId="0" applyFont="1" applyAlignment="1">
      <alignment horizontal="left"/>
    </xf>
    <xf numFmtId="0" fontId="54" fillId="0" borderId="4" xfId="0" applyFont="1" applyBorder="1" applyAlignment="1">
      <alignment horizontal="left"/>
    </xf>
    <xf numFmtId="0" fontId="55" fillId="0" borderId="4" xfId="0" applyFont="1" applyBorder="1" applyAlignment="1">
      <alignment horizontal="center"/>
    </xf>
    <xf numFmtId="0" fontId="53" fillId="0" borderId="0" xfId="0" applyFont="1" applyAlignment="1">
      <alignment horizontal="center"/>
    </xf>
    <xf numFmtId="0" fontId="53" fillId="0" borderId="4" xfId="0" applyFont="1" applyBorder="1" applyAlignment="1">
      <alignment horizontal="center"/>
    </xf>
    <xf numFmtId="0" fontId="54" fillId="0" borderId="0" xfId="0" applyFont="1" applyAlignment="1">
      <alignment horizontal="center"/>
    </xf>
    <xf numFmtId="0" fontId="54" fillId="0" borderId="4" xfId="0" applyFont="1" applyBorder="1" applyAlignment="1">
      <alignment horizontal="center"/>
    </xf>
    <xf numFmtId="3" fontId="54" fillId="0" borderId="0" xfId="0" applyNumberFormat="1" applyFont="1"/>
    <xf numFmtId="3" fontId="53" fillId="0" borderId="0" xfId="0" applyNumberFormat="1" applyFont="1" applyAlignment="1">
      <alignment horizontal="left"/>
    </xf>
    <xf numFmtId="3" fontId="53" fillId="0" borderId="0" xfId="0" applyNumberFormat="1" applyFont="1"/>
    <xf numFmtId="3" fontId="53" fillId="0" borderId="4" xfId="0" applyNumberFormat="1" applyFont="1" applyBorder="1" applyAlignment="1">
      <alignment horizontal="left"/>
    </xf>
    <xf numFmtId="3" fontId="53" fillId="0" borderId="4" xfId="0" applyNumberFormat="1" applyFont="1" applyBorder="1"/>
    <xf numFmtId="3" fontId="55" fillId="0" borderId="4" xfId="0" applyNumberFormat="1" applyFont="1" applyBorder="1" applyAlignment="1">
      <alignment horizontal="center"/>
    </xf>
    <xf numFmtId="3" fontId="54" fillId="0" borderId="4" xfId="0" applyNumberFormat="1" applyFont="1" applyBorder="1"/>
    <xf numFmtId="3" fontId="54" fillId="0" borderId="0" xfId="0" applyNumberFormat="1" applyFont="1" applyAlignment="1">
      <alignment horizontal="left"/>
    </xf>
    <xf numFmtId="0" fontId="4" fillId="0" borderId="23" xfId="0" applyFont="1" applyBorder="1" applyAlignment="1">
      <alignment horizontal="center"/>
    </xf>
    <xf numFmtId="0" fontId="4" fillId="0" borderId="23" xfId="0" applyFont="1" applyBorder="1"/>
    <xf numFmtId="0" fontId="0" fillId="0" borderId="33" xfId="0" applyBorder="1" applyAlignment="1">
      <alignment horizontal="center"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0" fontId="1" fillId="79" borderId="42" xfId="0" applyFont="1" applyFill="1" applyBorder="1" applyAlignment="1">
      <alignment horizontal="center" wrapText="1"/>
    </xf>
    <xf numFmtId="0" fontId="0" fillId="82" borderId="28" xfId="0" applyFill="1" applyBorder="1" applyAlignment="1" applyProtection="1">
      <alignment vertical="center" wrapText="1"/>
      <protection locked="0"/>
    </xf>
    <xf numFmtId="0" fontId="0" fillId="82" borderId="24" xfId="0" applyFill="1" applyBorder="1" applyAlignment="1" applyProtection="1">
      <alignment vertical="center" wrapText="1"/>
      <protection locked="0"/>
    </xf>
    <xf numFmtId="0" fontId="0" fillId="82" borderId="31" xfId="0" applyFill="1" applyBorder="1" applyAlignment="1" applyProtection="1">
      <alignment vertical="center" wrapText="1"/>
      <protection locked="0"/>
    </xf>
    <xf numFmtId="0" fontId="0" fillId="82" borderId="24" xfId="0" applyFill="1" applyBorder="1" applyAlignment="1" applyProtection="1">
      <alignment horizontal="center" vertical="center" wrapText="1"/>
      <protection locked="0"/>
    </xf>
    <xf numFmtId="0" fontId="0" fillId="82" borderId="24" xfId="0" applyFill="1" applyBorder="1" applyAlignment="1" applyProtection="1">
      <alignment horizontal="center"/>
      <protection locked="0"/>
    </xf>
    <xf numFmtId="0" fontId="0" fillId="82" borderId="31" xfId="0" applyFill="1" applyBorder="1" applyAlignment="1" applyProtection="1">
      <alignment horizontal="center" vertical="center" wrapText="1"/>
      <protection locked="0"/>
    </xf>
    <xf numFmtId="0" fontId="0" fillId="82" borderId="31" xfId="0" applyFill="1" applyBorder="1" applyAlignment="1" applyProtection="1">
      <alignment horizontal="center"/>
      <protection locked="0"/>
    </xf>
    <xf numFmtId="0" fontId="0" fillId="82" borderId="38" xfId="0" applyFill="1" applyBorder="1" applyProtection="1">
      <protection locked="0"/>
    </xf>
    <xf numFmtId="0" fontId="0" fillId="82" borderId="39" xfId="0" applyFill="1" applyBorder="1" applyProtection="1">
      <protection locked="0"/>
    </xf>
    <xf numFmtId="0" fontId="0" fillId="82" borderId="40" xfId="0" applyFill="1" applyBorder="1" applyProtection="1">
      <protection locked="0"/>
    </xf>
    <xf numFmtId="0" fontId="0" fillId="0" borderId="0" xfId="0" applyAlignment="1">
      <alignment horizontal="right"/>
    </xf>
    <xf numFmtId="164" fontId="0" fillId="82" borderId="36" xfId="1412" applyNumberFormat="1" applyFont="1" applyFill="1" applyBorder="1" applyAlignment="1" applyProtection="1">
      <alignment horizontal="center" vertical="center" wrapText="1"/>
      <protection locked="0"/>
    </xf>
    <xf numFmtId="164" fontId="0" fillId="82" borderId="32" xfId="1412" applyNumberFormat="1" applyFont="1" applyFill="1" applyBorder="1" applyAlignment="1" applyProtection="1">
      <alignment horizontal="center" vertical="center" wrapText="1"/>
      <protection locked="0"/>
    </xf>
    <xf numFmtId="164" fontId="0" fillId="0" borderId="28" xfId="1412" applyNumberFormat="1" applyFont="1" applyFill="1" applyBorder="1" applyAlignment="1">
      <alignment horizontal="right" vertical="center" wrapText="1"/>
    </xf>
    <xf numFmtId="164" fontId="0" fillId="0" borderId="34" xfId="1412" applyNumberFormat="1" applyFont="1" applyBorder="1" applyAlignment="1">
      <alignment vertical="center" wrapText="1"/>
    </xf>
    <xf numFmtId="164" fontId="0" fillId="82" borderId="24" xfId="1412" applyNumberFormat="1" applyFont="1" applyFill="1" applyBorder="1" applyAlignment="1" applyProtection="1">
      <alignment horizontal="right" vertical="center" wrapText="1"/>
      <protection locked="0"/>
    </xf>
    <xf numFmtId="164" fontId="0" fillId="82" borderId="31" xfId="1412" applyNumberFormat="1" applyFont="1" applyFill="1" applyBorder="1" applyAlignment="1" applyProtection="1">
      <alignment horizontal="right" vertical="center" wrapText="1"/>
      <protection locked="0"/>
    </xf>
    <xf numFmtId="0" fontId="3" fillId="82" borderId="24" xfId="0" applyFont="1" applyFill="1" applyBorder="1" applyProtection="1">
      <protection locked="0"/>
    </xf>
    <xf numFmtId="0" fontId="3" fillId="82" borderId="36" xfId="0" applyFont="1" applyFill="1" applyBorder="1" applyProtection="1">
      <protection locked="0"/>
    </xf>
    <xf numFmtId="0" fontId="3" fillId="82" borderId="31" xfId="0" applyFont="1" applyFill="1" applyBorder="1" applyProtection="1">
      <protection locked="0"/>
    </xf>
    <xf numFmtId="0" fontId="3" fillId="82" borderId="32" xfId="0" applyFont="1" applyFill="1" applyBorder="1" applyProtection="1">
      <protection locked="0"/>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xf numFmtId="0" fontId="0" fillId="0" borderId="49" xfId="0" applyBorder="1"/>
    <xf numFmtId="0" fontId="4" fillId="3" borderId="48" xfId="0" applyFont="1" applyFill="1" applyBorder="1"/>
    <xf numFmtId="0" fontId="4" fillId="3" borderId="0" xfId="0" applyFont="1" applyFill="1"/>
    <xf numFmtId="0" fontId="4" fillId="3" borderId="49" xfId="0" applyFont="1" applyFill="1" applyBorder="1"/>
    <xf numFmtId="0" fontId="0" fillId="3" borderId="48" xfId="0" applyFill="1" applyBorder="1"/>
    <xf numFmtId="0" fontId="0" fillId="3" borderId="49" xfId="0" applyFill="1" applyBorder="1"/>
    <xf numFmtId="0" fontId="0" fillId="3" borderId="50" xfId="0" applyFill="1" applyBorder="1"/>
    <xf numFmtId="0" fontId="0" fillId="3" borderId="51" xfId="0" applyFill="1" applyBorder="1"/>
    <xf numFmtId="0" fontId="0" fillId="81" borderId="48" xfId="0" applyFill="1" applyBorder="1"/>
    <xf numFmtId="0" fontId="0" fillId="81" borderId="0" xfId="0" applyFill="1"/>
    <xf numFmtId="0" fontId="0" fillId="81" borderId="49" xfId="0" applyFill="1" applyBorder="1"/>
    <xf numFmtId="0" fontId="0" fillId="81" borderId="50" xfId="0" applyFill="1" applyBorder="1"/>
    <xf numFmtId="0" fontId="4" fillId="81" borderId="4" xfId="0" applyFont="1" applyFill="1" applyBorder="1" applyAlignment="1">
      <alignment horizontal="right"/>
    </xf>
    <xf numFmtId="0" fontId="4" fillId="81" borderId="51" xfId="0" applyFont="1" applyFill="1" applyBorder="1" applyAlignment="1">
      <alignment horizontal="right"/>
    </xf>
    <xf numFmtId="3" fontId="53" fillId="0" borderId="0" xfId="0" applyNumberFormat="1" applyFont="1" applyAlignment="1">
      <alignment horizontal="right"/>
    </xf>
    <xf numFmtId="3" fontId="54" fillId="0" borderId="0" xfId="0" applyNumberFormat="1" applyFont="1" applyAlignment="1">
      <alignment horizontal="right"/>
    </xf>
    <xf numFmtId="0" fontId="54" fillId="3" borderId="25" xfId="0" applyFont="1" applyFill="1" applyBorder="1"/>
    <xf numFmtId="0" fontId="54" fillId="3" borderId="52" xfId="0" applyFont="1" applyFill="1" applyBorder="1"/>
    <xf numFmtId="0" fontId="54" fillId="3" borderId="52" xfId="0" quotePrefix="1" applyFont="1" applyFill="1" applyBorder="1" applyAlignment="1">
      <alignment horizontal="center"/>
    </xf>
    <xf numFmtId="0" fontId="54" fillId="3" borderId="52" xfId="0" applyFont="1" applyFill="1" applyBorder="1" applyAlignment="1">
      <alignment horizontal="center"/>
    </xf>
    <xf numFmtId="0" fontId="54" fillId="3" borderId="53" xfId="0" applyFont="1" applyFill="1" applyBorder="1" applyAlignment="1">
      <alignment horizontal="center"/>
    </xf>
    <xf numFmtId="0" fontId="0" fillId="3" borderId="54" xfId="0" applyFill="1" applyBorder="1" applyAlignment="1">
      <alignment horizontal="center"/>
    </xf>
    <xf numFmtId="0" fontId="0" fillId="3" borderId="43" xfId="0" applyFill="1" applyBorder="1" applyAlignment="1">
      <alignment horizontal="center"/>
    </xf>
    <xf numFmtId="0" fontId="0" fillId="3" borderId="55" xfId="0" applyFill="1" applyBorder="1" applyAlignment="1">
      <alignment horizontal="center"/>
    </xf>
    <xf numFmtId="0" fontId="0" fillId="81" borderId="45" xfId="0" applyFill="1" applyBorder="1"/>
    <xf numFmtId="0" fontId="0" fillId="81" borderId="46" xfId="0" applyFill="1" applyBorder="1" applyAlignment="1">
      <alignment horizontal="center"/>
    </xf>
    <xf numFmtId="0" fontId="0" fillId="81" borderId="47" xfId="0" applyFill="1" applyBorder="1" applyAlignment="1">
      <alignment horizontal="center"/>
    </xf>
    <xf numFmtId="0" fontId="4" fillId="0" borderId="56" xfId="0" applyFont="1" applyBorder="1" applyAlignment="1">
      <alignment horizontal="center"/>
    </xf>
    <xf numFmtId="0" fontId="4" fillId="0" borderId="53" xfId="0" applyFont="1" applyBorder="1"/>
    <xf numFmtId="0" fontId="5" fillId="79" borderId="42" xfId="0" applyFont="1" applyFill="1" applyBorder="1" applyAlignment="1">
      <alignment horizontal="center"/>
    </xf>
    <xf numFmtId="0" fontId="19" fillId="79" borderId="58" xfId="0" applyFont="1" applyFill="1" applyBorder="1"/>
    <xf numFmtId="0" fontId="0" fillId="82" borderId="36" xfId="0" applyFill="1" applyBorder="1" applyAlignment="1" applyProtection="1">
      <alignment horizontal="center"/>
      <protection locked="0"/>
    </xf>
    <xf numFmtId="0" fontId="0" fillId="0" borderId="36" xfId="0" applyBorder="1" applyAlignment="1">
      <alignment horizontal="center"/>
    </xf>
    <xf numFmtId="0" fontId="0" fillId="0" borderId="56" xfId="0" applyBorder="1" applyAlignment="1">
      <alignment horizontal="center"/>
    </xf>
    <xf numFmtId="0" fontId="4" fillId="0" borderId="42" xfId="0" applyFont="1" applyBorder="1" applyAlignment="1">
      <alignment horizontal="center"/>
    </xf>
    <xf numFmtId="0" fontId="4" fillId="0" borderId="59" xfId="0" applyFont="1" applyBorder="1" applyAlignment="1">
      <alignment horizontal="center"/>
    </xf>
    <xf numFmtId="0" fontId="0" fillId="3" borderId="38" xfId="0" applyFill="1" applyBorder="1" applyAlignment="1">
      <alignment horizontal="center"/>
    </xf>
    <xf numFmtId="0" fontId="0" fillId="3" borderId="39" xfId="0" applyFill="1" applyBorder="1" applyAlignment="1">
      <alignment horizontal="center"/>
    </xf>
    <xf numFmtId="0" fontId="0" fillId="82" borderId="39" xfId="0" applyFill="1" applyBorder="1" applyAlignment="1" applyProtection="1">
      <alignment horizontal="center"/>
      <protection locked="0"/>
    </xf>
    <xf numFmtId="0" fontId="0" fillId="3" borderId="33" xfId="0" applyFill="1" applyBorder="1" applyAlignment="1">
      <alignment horizontal="center"/>
    </xf>
    <xf numFmtId="0" fontId="0" fillId="3" borderId="34" xfId="0" applyFill="1" applyBorder="1" applyAlignment="1">
      <alignment horizontal="center"/>
    </xf>
    <xf numFmtId="0" fontId="0" fillId="82" borderId="35" xfId="0" applyFill="1" applyBorder="1" applyAlignment="1" applyProtection="1">
      <alignment horizontal="center"/>
      <protection locked="0"/>
    </xf>
    <xf numFmtId="0" fontId="0" fillId="3" borderId="35" xfId="0" applyFill="1" applyBorder="1" applyAlignment="1">
      <alignment horizontal="center"/>
    </xf>
    <xf numFmtId="0" fontId="0" fillId="3" borderId="36" xfId="0" applyFill="1" applyBorder="1" applyAlignment="1">
      <alignment horizontal="center"/>
    </xf>
    <xf numFmtId="0" fontId="0" fillId="82" borderId="37" xfId="0" applyFill="1" applyBorder="1" applyAlignment="1" applyProtection="1">
      <alignment horizontal="center"/>
      <protection locked="0"/>
    </xf>
    <xf numFmtId="0" fontId="0" fillId="82" borderId="32" xfId="0" applyFill="1" applyBorder="1" applyAlignment="1" applyProtection="1">
      <alignment horizontal="center"/>
      <protection locked="0"/>
    </xf>
    <xf numFmtId="0" fontId="0" fillId="82" borderId="40" xfId="0" applyFill="1" applyBorder="1" applyAlignment="1" applyProtection="1">
      <alignment horizontal="center"/>
      <protection locked="0"/>
    </xf>
    <xf numFmtId="0" fontId="0" fillId="82" borderId="0" xfId="0" applyFill="1" applyProtection="1">
      <protection locked="0"/>
    </xf>
    <xf numFmtId="3" fontId="54" fillId="0" borderId="4" xfId="0" applyNumberFormat="1" applyFont="1" applyBorder="1" applyAlignment="1">
      <alignment horizontal="left"/>
    </xf>
    <xf numFmtId="0" fontId="56" fillId="0" borderId="4" xfId="0" applyFont="1" applyBorder="1" applyAlignment="1">
      <alignment horizontal="center" textRotation="90"/>
    </xf>
    <xf numFmtId="3" fontId="54" fillId="0" borderId="0" xfId="0" applyNumberFormat="1" applyFont="1" applyAlignment="1">
      <alignment horizontal="center"/>
    </xf>
    <xf numFmtId="3" fontId="54" fillId="0" borderId="4" xfId="0" applyNumberFormat="1" applyFont="1" applyBorder="1" applyAlignment="1">
      <alignment horizontal="center"/>
    </xf>
    <xf numFmtId="0" fontId="54" fillId="3" borderId="25" xfId="0" applyFont="1" applyFill="1" applyBorder="1" applyAlignment="1">
      <alignment horizontal="center"/>
    </xf>
    <xf numFmtId="0" fontId="56" fillId="0" borderId="4" xfId="0" applyFont="1" applyBorder="1" applyAlignment="1">
      <alignment horizontal="left"/>
    </xf>
    <xf numFmtId="3" fontId="56" fillId="0" borderId="4" xfId="0" applyNumberFormat="1" applyFont="1" applyBorder="1" applyAlignment="1">
      <alignment horizontal="center" textRotation="90"/>
    </xf>
    <xf numFmtId="0" fontId="56" fillId="0" borderId="0" xfId="0" applyFont="1" applyAlignment="1">
      <alignment horizontal="left"/>
    </xf>
    <xf numFmtId="0" fontId="56" fillId="0" borderId="43" xfId="0" applyFont="1" applyBorder="1" applyAlignment="1">
      <alignment horizontal="left"/>
    </xf>
    <xf numFmtId="0" fontId="56" fillId="0" borderId="0" xfId="0" applyFont="1" applyAlignment="1">
      <alignment horizontal="center"/>
    </xf>
    <xf numFmtId="3" fontId="56" fillId="0" borderId="43" xfId="0" applyNumberFormat="1" applyFont="1" applyBorder="1" applyAlignment="1">
      <alignment horizontal="center"/>
    </xf>
    <xf numFmtId="0" fontId="56" fillId="0" borderId="43" xfId="0" applyFont="1" applyBorder="1" applyAlignment="1">
      <alignment horizontal="center"/>
    </xf>
    <xf numFmtId="3" fontId="56" fillId="0" borderId="0" xfId="0" applyNumberFormat="1" applyFont="1" applyAlignment="1">
      <alignment horizontal="center"/>
    </xf>
    <xf numFmtId="0" fontId="56" fillId="0" borderId="4" xfId="0" applyFont="1" applyBorder="1" applyAlignment="1">
      <alignment horizontal="center"/>
    </xf>
    <xf numFmtId="0" fontId="0" fillId="3" borderId="46" xfId="0" applyFill="1" applyBorder="1" applyAlignment="1">
      <alignment horizontal="right"/>
    </xf>
    <xf numFmtId="0" fontId="0" fillId="3" borderId="46" xfId="0" applyFill="1" applyBorder="1"/>
    <xf numFmtId="164" fontId="0" fillId="3" borderId="46" xfId="0" applyNumberFormat="1" applyFill="1" applyBorder="1"/>
    <xf numFmtId="3" fontId="0" fillId="3" borderId="47" xfId="0" applyNumberFormat="1" applyFill="1" applyBorder="1"/>
    <xf numFmtId="0" fontId="0" fillId="3" borderId="0" xfId="0" applyFill="1" applyAlignment="1">
      <alignment horizontal="right"/>
    </xf>
    <xf numFmtId="164" fontId="0" fillId="3" borderId="0" xfId="0" applyNumberFormat="1" applyFill="1"/>
    <xf numFmtId="3" fontId="0" fillId="3" borderId="49" xfId="0" applyNumberFormat="1" applyFill="1" applyBorder="1"/>
    <xf numFmtId="0" fontId="0" fillId="3" borderId="4" xfId="0" applyFill="1" applyBorder="1" applyAlignment="1">
      <alignment horizontal="right"/>
    </xf>
    <xf numFmtId="164" fontId="0" fillId="3" borderId="4" xfId="0" applyNumberFormat="1" applyFill="1" applyBorder="1"/>
    <xf numFmtId="3" fontId="0" fillId="3" borderId="51" xfId="0" applyNumberFormat="1" applyFill="1" applyBorder="1"/>
    <xf numFmtId="0" fontId="54" fillId="83" borderId="25" xfId="0" applyFont="1" applyFill="1" applyBorder="1" applyAlignment="1">
      <alignment horizontal="center"/>
    </xf>
    <xf numFmtId="0" fontId="54" fillId="83" borderId="52" xfId="0" applyFont="1" applyFill="1" applyBorder="1" applyAlignment="1">
      <alignment horizontal="center"/>
    </xf>
    <xf numFmtId="0" fontId="54" fillId="83" borderId="53" xfId="0" applyFont="1" applyFill="1" applyBorder="1" applyAlignment="1">
      <alignment horizontal="center"/>
    </xf>
    <xf numFmtId="0" fontId="57" fillId="0" borderId="0" xfId="0" applyFont="1"/>
    <xf numFmtId="0" fontId="0" fillId="83" borderId="61" xfId="0" applyFill="1" applyBorder="1"/>
    <xf numFmtId="0" fontId="0" fillId="83" borderId="62" xfId="0" applyFill="1" applyBorder="1"/>
    <xf numFmtId="0" fontId="0" fillId="83" borderId="30" xfId="0" applyFill="1" applyBorder="1"/>
    <xf numFmtId="0" fontId="0" fillId="83" borderId="63" xfId="0" applyFill="1" applyBorder="1"/>
    <xf numFmtId="0" fontId="0" fillId="83" borderId="27" xfId="0" applyFill="1" applyBorder="1" applyAlignment="1">
      <alignment horizontal="right"/>
    </xf>
    <xf numFmtId="0" fontId="0" fillId="83" borderId="60" xfId="0" applyFill="1" applyBorder="1" applyAlignment="1">
      <alignment horizontal="right"/>
    </xf>
    <xf numFmtId="0" fontId="0" fillId="83" borderId="26" xfId="0" applyFill="1" applyBorder="1" applyAlignment="1">
      <alignment horizontal="center"/>
    </xf>
    <xf numFmtId="0" fontId="0" fillId="83" borderId="64" xfId="0" quotePrefix="1" applyFill="1" applyBorder="1" applyAlignment="1">
      <alignment horizontal="center"/>
    </xf>
    <xf numFmtId="0" fontId="0" fillId="83" borderId="3" xfId="0" quotePrefix="1" applyFill="1" applyBorder="1" applyAlignment="1">
      <alignment horizontal="center"/>
    </xf>
    <xf numFmtId="0" fontId="54" fillId="0" borderId="23" xfId="0" applyFont="1" applyBorder="1" applyAlignment="1">
      <alignment horizontal="center"/>
    </xf>
    <xf numFmtId="0" fontId="54" fillId="0" borderId="23" xfId="0" applyFont="1" applyBorder="1"/>
    <xf numFmtId="0" fontId="54" fillId="0" borderId="23" xfId="0" applyFont="1" applyBorder="1" applyAlignment="1">
      <alignment horizontal="left"/>
    </xf>
    <xf numFmtId="3" fontId="54" fillId="0" borderId="23" xfId="0" applyNumberFormat="1" applyFont="1" applyBorder="1" applyAlignment="1">
      <alignment horizontal="left"/>
    </xf>
    <xf numFmtId="3" fontId="54" fillId="0" borderId="23" xfId="0" applyNumberFormat="1" applyFont="1" applyBorder="1"/>
    <xf numFmtId="0" fontId="0" fillId="82" borderId="36" xfId="0" applyFill="1" applyBorder="1" applyAlignment="1" applyProtection="1">
      <alignment horizontal="left"/>
      <protection locked="0"/>
    </xf>
    <xf numFmtId="0" fontId="0" fillId="82" borderId="57" xfId="0" applyFill="1" applyBorder="1" applyAlignment="1" applyProtection="1">
      <alignment horizontal="left"/>
      <protection locked="0"/>
    </xf>
    <xf numFmtId="0" fontId="1" fillId="79" borderId="1" xfId="0" applyFont="1" applyFill="1" applyBorder="1" applyAlignment="1">
      <alignment horizontal="center"/>
    </xf>
    <xf numFmtId="0" fontId="0" fillId="84" borderId="65" xfId="0" applyFill="1" applyBorder="1" applyAlignment="1">
      <alignment horizontal="left"/>
    </xf>
    <xf numFmtId="0" fontId="0" fillId="84" borderId="66" xfId="0" applyFill="1" applyBorder="1"/>
    <xf numFmtId="0" fontId="0" fillId="84" borderId="2" xfId="0" applyFill="1" applyBorder="1" applyAlignment="1">
      <alignment horizontal="center"/>
    </xf>
    <xf numFmtId="3" fontId="0" fillId="0" borderId="0" xfId="0" applyNumberFormat="1"/>
    <xf numFmtId="0" fontId="0" fillId="3" borderId="67" xfId="0" applyFill="1" applyBorder="1"/>
    <xf numFmtId="0" fontId="0" fillId="3" borderId="68" xfId="0" applyFill="1" applyBorder="1"/>
    <xf numFmtId="0" fontId="0" fillId="3" borderId="60" xfId="0" applyFill="1" applyBorder="1"/>
    <xf numFmtId="0" fontId="0" fillId="3" borderId="69" xfId="0" applyFill="1" applyBorder="1"/>
    <xf numFmtId="0" fontId="0" fillId="3" borderId="70" xfId="0" applyFill="1" applyBorder="1"/>
    <xf numFmtId="0" fontId="0" fillId="81" borderId="45" xfId="0" applyFill="1" applyBorder="1" applyAlignment="1">
      <alignment horizontal="center"/>
    </xf>
    <xf numFmtId="0" fontId="0" fillId="3" borderId="65" xfId="0" applyFill="1" applyBorder="1" applyAlignment="1">
      <alignment horizontal="center"/>
    </xf>
    <xf numFmtId="0" fontId="0" fillId="3" borderId="66" xfId="0" applyFill="1" applyBorder="1" applyAlignment="1">
      <alignment horizontal="center"/>
    </xf>
    <xf numFmtId="0" fontId="0" fillId="3" borderId="2" xfId="0" applyFill="1" applyBorder="1" applyAlignment="1">
      <alignment horizontal="center"/>
    </xf>
    <xf numFmtId="0" fontId="0" fillId="3" borderId="26" xfId="0" applyFill="1" applyBorder="1"/>
    <xf numFmtId="0" fontId="0" fillId="3" borderId="3" xfId="0" applyFill="1" applyBorder="1"/>
    <xf numFmtId="0" fontId="0" fillId="82" borderId="32" xfId="0" applyFill="1" applyBorder="1" applyAlignment="1" applyProtection="1">
      <alignment horizontal="left"/>
      <protection locked="0"/>
    </xf>
    <xf numFmtId="3" fontId="54" fillId="0" borderId="4" xfId="0" applyNumberFormat="1" applyFont="1" applyBorder="1" applyAlignment="1">
      <alignment horizontal="right"/>
    </xf>
    <xf numFmtId="0" fontId="54" fillId="3" borderId="0" xfId="0" applyFont="1" applyFill="1"/>
    <xf numFmtId="0" fontId="0" fillId="80" borderId="54" xfId="0" applyFill="1" applyBorder="1"/>
    <xf numFmtId="0" fontId="58" fillId="0" borderId="26" xfId="0" applyFont="1" applyBorder="1"/>
    <xf numFmtId="0" fontId="58" fillId="0" borderId="64" xfId="0" applyFont="1" applyBorder="1"/>
    <xf numFmtId="0" fontId="58" fillId="0" borderId="3" xfId="0" applyFont="1" applyBorder="1"/>
    <xf numFmtId="0" fontId="0" fillId="85" borderId="35" xfId="0" applyFill="1" applyBorder="1" applyAlignment="1" applyProtection="1">
      <alignment horizontal="center"/>
      <protection locked="0"/>
    </xf>
    <xf numFmtId="0" fontId="0" fillId="85" borderId="36" xfId="0" applyFill="1" applyBorder="1" applyAlignment="1" applyProtection="1">
      <alignment horizontal="center"/>
      <protection locked="0"/>
    </xf>
    <xf numFmtId="0" fontId="0" fillId="82" borderId="24" xfId="0" applyFill="1" applyBorder="1" applyProtection="1">
      <protection locked="0"/>
    </xf>
    <xf numFmtId="0" fontId="0" fillId="82" borderId="31" xfId="0" applyFill="1" applyBorder="1" applyProtection="1">
      <protection locked="0"/>
    </xf>
    <xf numFmtId="0" fontId="4" fillId="0" borderId="58" xfId="0" applyFont="1" applyBorder="1"/>
    <xf numFmtId="0" fontId="0" fillId="79" borderId="28" xfId="0" applyFill="1" applyBorder="1" applyAlignment="1">
      <alignment horizontal="center"/>
    </xf>
    <xf numFmtId="0" fontId="0" fillId="79" borderId="34" xfId="0" applyFill="1" applyBorder="1" applyAlignment="1">
      <alignment horizontal="center"/>
    </xf>
    <xf numFmtId="0" fontId="0" fillId="0" borderId="24" xfId="0" applyBorder="1" applyAlignment="1">
      <alignment horizontal="center"/>
    </xf>
    <xf numFmtId="0" fontId="0" fillId="0" borderId="36" xfId="0" applyBorder="1" applyAlignment="1">
      <alignment horizontal="center"/>
    </xf>
    <xf numFmtId="0" fontId="0" fillId="82" borderId="24" xfId="0" applyFill="1" applyBorder="1" applyAlignment="1" applyProtection="1">
      <alignment horizontal="left"/>
      <protection locked="0"/>
    </xf>
    <xf numFmtId="0" fontId="0" fillId="82" borderId="36" xfId="0" applyFill="1" applyBorder="1" applyAlignment="1" applyProtection="1">
      <alignment horizontal="left"/>
      <protection locked="0"/>
    </xf>
    <xf numFmtId="3" fontId="0" fillId="82" borderId="31" xfId="0" applyNumberFormat="1" applyFill="1" applyBorder="1" applyAlignment="1" applyProtection="1">
      <alignment horizontal="left"/>
      <protection locked="0"/>
    </xf>
    <xf numFmtId="3" fontId="0" fillId="82" borderId="32" xfId="0" applyNumberFormat="1" applyFill="1" applyBorder="1" applyAlignment="1" applyProtection="1">
      <alignment horizontal="left"/>
      <protection locked="0"/>
    </xf>
    <xf numFmtId="0" fontId="0" fillId="82" borderId="53" xfId="0" applyFill="1" applyBorder="1" applyProtection="1">
      <protection locked="0"/>
    </xf>
    <xf numFmtId="0" fontId="19" fillId="79" borderId="27" xfId="0" applyFont="1" applyFill="1" applyBorder="1" applyAlignment="1">
      <alignment horizontal="center" vertical="center"/>
    </xf>
    <xf numFmtId="0" fontId="19" fillId="79" borderId="30" xfId="0" applyFont="1" applyFill="1" applyBorder="1" applyAlignment="1">
      <alignment horizontal="center" vertical="center"/>
    </xf>
    <xf numFmtId="0" fontId="19" fillId="79" borderId="29" xfId="0" applyFont="1" applyFill="1" applyBorder="1" applyAlignment="1">
      <alignment horizontal="center" wrapText="1"/>
    </xf>
    <xf numFmtId="0" fontId="19" fillId="79" borderId="41" xfId="0" applyFont="1" applyFill="1" applyBorder="1" applyAlignment="1">
      <alignment horizontal="center" wrapText="1"/>
    </xf>
    <xf numFmtId="2" fontId="19" fillId="79" borderId="26" xfId="0" applyNumberFormat="1" applyFont="1" applyFill="1" applyBorder="1" applyAlignment="1">
      <alignment horizontal="left" wrapText="1"/>
    </xf>
    <xf numFmtId="2" fontId="19" fillId="79" borderId="3" xfId="0" applyNumberFormat="1" applyFont="1" applyFill="1" applyBorder="1" applyAlignment="1">
      <alignment horizontal="left" wrapText="1"/>
    </xf>
    <xf numFmtId="0" fontId="19" fillId="79" borderId="26" xfId="0" applyFont="1" applyFill="1" applyBorder="1" applyAlignment="1">
      <alignment horizontal="center"/>
    </xf>
    <xf numFmtId="0" fontId="19" fillId="79" borderId="3" xfId="0" applyFont="1" applyFill="1" applyBorder="1" applyAlignment="1">
      <alignment horizontal="center"/>
    </xf>
    <xf numFmtId="0" fontId="19" fillId="79" borderId="26" xfId="0" applyFont="1" applyFill="1" applyBorder="1" applyAlignment="1">
      <alignment horizontal="center" wrapText="1"/>
    </xf>
    <xf numFmtId="0" fontId="19" fillId="79" borderId="3" xfId="0" applyFont="1" applyFill="1" applyBorder="1" applyAlignment="1">
      <alignment horizontal="center" wrapText="1"/>
    </xf>
    <xf numFmtId="0" fontId="4" fillId="0" borderId="0" xfId="0" applyFont="1" applyAlignment="1">
      <alignment horizontal="left"/>
    </xf>
    <xf numFmtId="0" fontId="0" fillId="82" borderId="0" xfId="0" applyFill="1" applyAlignment="1" applyProtection="1">
      <alignment horizontal="left" vertical="top" wrapText="1"/>
      <protection locked="0"/>
    </xf>
    <xf numFmtId="0" fontId="4" fillId="0" borderId="0" xfId="0" applyFont="1" applyAlignment="1">
      <alignment horizontal="left" wrapText="1"/>
    </xf>
    <xf numFmtId="0" fontId="55" fillId="0" borderId="43" xfId="0" applyFont="1" applyBorder="1" applyAlignment="1">
      <alignment horizontal="center"/>
    </xf>
    <xf numFmtId="0" fontId="56" fillId="0" borderId="0" xfId="0" applyFont="1" applyAlignment="1">
      <alignment horizontal="center"/>
    </xf>
    <xf numFmtId="0" fontId="55" fillId="0" borderId="0" xfId="0" applyFont="1" applyAlignment="1">
      <alignment horizontal="center"/>
    </xf>
  </cellXfs>
  <cellStyles count="1413">
    <cellStyle name="20% - Accent1" xfId="19" builtinId="30" customBuiltin="1"/>
    <cellStyle name="20% - Accent1 2" xfId="44" xr:uid="{00000000-0005-0000-0000-000001000000}"/>
    <cellStyle name="20% - Accent1 2 2" xfId="45" xr:uid="{00000000-0005-0000-0000-000002000000}"/>
    <cellStyle name="20% - Accent1 2 2 2" xfId="875" xr:uid="{00000000-0005-0000-0000-000003000000}"/>
    <cellStyle name="20% - Accent1 2 2 3" xfId="876" xr:uid="{00000000-0005-0000-0000-000004000000}"/>
    <cellStyle name="20% - Accent1 2 2 4" xfId="874" xr:uid="{00000000-0005-0000-0000-000005000000}"/>
    <cellStyle name="20% - Accent1 2 3" xfId="46" xr:uid="{00000000-0005-0000-0000-000006000000}"/>
    <cellStyle name="20% - Accent1 2 3 2" xfId="878" xr:uid="{00000000-0005-0000-0000-000007000000}"/>
    <cellStyle name="20% - Accent1 2 3 3" xfId="879" xr:uid="{00000000-0005-0000-0000-000008000000}"/>
    <cellStyle name="20% - Accent1 2 3 4" xfId="877" xr:uid="{00000000-0005-0000-0000-000009000000}"/>
    <cellStyle name="20% - Accent1 2 4" xfId="880" xr:uid="{00000000-0005-0000-0000-00000A000000}"/>
    <cellStyle name="20% - Accent1 2 5" xfId="881" xr:uid="{00000000-0005-0000-0000-00000B000000}"/>
    <cellStyle name="20% - Accent1 2 6" xfId="873" xr:uid="{00000000-0005-0000-0000-00000C000000}"/>
    <cellStyle name="20% - Accent1 3" xfId="47" xr:uid="{00000000-0005-0000-0000-00000D000000}"/>
    <cellStyle name="20% - Accent1 3 2" xfId="48" xr:uid="{00000000-0005-0000-0000-00000E000000}"/>
    <cellStyle name="20% - Accent1 3 2 2" xfId="884" xr:uid="{00000000-0005-0000-0000-00000F000000}"/>
    <cellStyle name="20% - Accent1 3 2 3" xfId="885" xr:uid="{00000000-0005-0000-0000-000010000000}"/>
    <cellStyle name="20% - Accent1 3 2 4" xfId="883" xr:uid="{00000000-0005-0000-0000-000011000000}"/>
    <cellStyle name="20% - Accent1 3 3" xfId="49" xr:uid="{00000000-0005-0000-0000-000012000000}"/>
    <cellStyle name="20% - Accent1 3 3 2" xfId="887" xr:uid="{00000000-0005-0000-0000-000013000000}"/>
    <cellStyle name="20% - Accent1 3 3 3" xfId="886" xr:uid="{00000000-0005-0000-0000-000014000000}"/>
    <cellStyle name="20% - Accent1 3 4" xfId="888" xr:uid="{00000000-0005-0000-0000-000015000000}"/>
    <cellStyle name="20% - Accent1 3 5" xfId="882" xr:uid="{00000000-0005-0000-0000-000016000000}"/>
    <cellStyle name="20% - Accent1 4" xfId="50" xr:uid="{00000000-0005-0000-0000-000017000000}"/>
    <cellStyle name="20% - Accent1 4 2" xfId="51" xr:uid="{00000000-0005-0000-0000-000018000000}"/>
    <cellStyle name="20% - Accent1 4 3" xfId="52" xr:uid="{00000000-0005-0000-0000-000019000000}"/>
    <cellStyle name="20% - Accent1 5" xfId="858" xr:uid="{00000000-0005-0000-0000-00001A000000}"/>
    <cellStyle name="20% - Accent2" xfId="23" builtinId="34" customBuiltin="1"/>
    <cellStyle name="20% - Accent2 2" xfId="53" xr:uid="{00000000-0005-0000-0000-00001C000000}"/>
    <cellStyle name="20% - Accent2 2 2" xfId="54" xr:uid="{00000000-0005-0000-0000-00001D000000}"/>
    <cellStyle name="20% - Accent2 2 2 2" xfId="891" xr:uid="{00000000-0005-0000-0000-00001E000000}"/>
    <cellStyle name="20% - Accent2 2 2 3" xfId="892" xr:uid="{00000000-0005-0000-0000-00001F000000}"/>
    <cellStyle name="20% - Accent2 2 2 4" xfId="890" xr:uid="{00000000-0005-0000-0000-000020000000}"/>
    <cellStyle name="20% - Accent2 2 3" xfId="55" xr:uid="{00000000-0005-0000-0000-000021000000}"/>
    <cellStyle name="20% - Accent2 2 3 2" xfId="894" xr:uid="{00000000-0005-0000-0000-000022000000}"/>
    <cellStyle name="20% - Accent2 2 3 3" xfId="895" xr:uid="{00000000-0005-0000-0000-000023000000}"/>
    <cellStyle name="20% - Accent2 2 3 4" xfId="893" xr:uid="{00000000-0005-0000-0000-000024000000}"/>
    <cellStyle name="20% - Accent2 2 4" xfId="896" xr:uid="{00000000-0005-0000-0000-000025000000}"/>
    <cellStyle name="20% - Accent2 2 5" xfId="897" xr:uid="{00000000-0005-0000-0000-000026000000}"/>
    <cellStyle name="20% - Accent2 2 6" xfId="889" xr:uid="{00000000-0005-0000-0000-000027000000}"/>
    <cellStyle name="20% - Accent2 3" xfId="56" xr:uid="{00000000-0005-0000-0000-000028000000}"/>
    <cellStyle name="20% - Accent2 3 2" xfId="57" xr:uid="{00000000-0005-0000-0000-000029000000}"/>
    <cellStyle name="20% - Accent2 3 2 2" xfId="900" xr:uid="{00000000-0005-0000-0000-00002A000000}"/>
    <cellStyle name="20% - Accent2 3 2 3" xfId="901" xr:uid="{00000000-0005-0000-0000-00002B000000}"/>
    <cellStyle name="20% - Accent2 3 2 4" xfId="899" xr:uid="{00000000-0005-0000-0000-00002C000000}"/>
    <cellStyle name="20% - Accent2 3 3" xfId="58" xr:uid="{00000000-0005-0000-0000-00002D000000}"/>
    <cellStyle name="20% - Accent2 3 3 2" xfId="903" xr:uid="{00000000-0005-0000-0000-00002E000000}"/>
    <cellStyle name="20% - Accent2 3 3 3" xfId="902" xr:uid="{00000000-0005-0000-0000-00002F000000}"/>
    <cellStyle name="20% - Accent2 3 4" xfId="904" xr:uid="{00000000-0005-0000-0000-000030000000}"/>
    <cellStyle name="20% - Accent2 3 5" xfId="898" xr:uid="{00000000-0005-0000-0000-000031000000}"/>
    <cellStyle name="20% - Accent2 4" xfId="59" xr:uid="{00000000-0005-0000-0000-000032000000}"/>
    <cellStyle name="20% - Accent2 4 2" xfId="60" xr:uid="{00000000-0005-0000-0000-000033000000}"/>
    <cellStyle name="20% - Accent2 4 3" xfId="61" xr:uid="{00000000-0005-0000-0000-000034000000}"/>
    <cellStyle name="20% - Accent2 5" xfId="857" xr:uid="{00000000-0005-0000-0000-000035000000}"/>
    <cellStyle name="20% - Accent3" xfId="27" builtinId="38" customBuiltin="1"/>
    <cellStyle name="20% - Accent3 2" xfId="62" xr:uid="{00000000-0005-0000-0000-000037000000}"/>
    <cellStyle name="20% - Accent3 2 2" xfId="63" xr:uid="{00000000-0005-0000-0000-000038000000}"/>
    <cellStyle name="20% - Accent3 2 2 2" xfId="907" xr:uid="{00000000-0005-0000-0000-000039000000}"/>
    <cellStyle name="20% - Accent3 2 2 3" xfId="908" xr:uid="{00000000-0005-0000-0000-00003A000000}"/>
    <cellStyle name="20% - Accent3 2 2 4" xfId="906" xr:uid="{00000000-0005-0000-0000-00003B000000}"/>
    <cellStyle name="20% - Accent3 2 3" xfId="64" xr:uid="{00000000-0005-0000-0000-00003C000000}"/>
    <cellStyle name="20% - Accent3 2 3 2" xfId="910" xr:uid="{00000000-0005-0000-0000-00003D000000}"/>
    <cellStyle name="20% - Accent3 2 3 3" xfId="911" xr:uid="{00000000-0005-0000-0000-00003E000000}"/>
    <cellStyle name="20% - Accent3 2 3 4" xfId="909" xr:uid="{00000000-0005-0000-0000-00003F000000}"/>
    <cellStyle name="20% - Accent3 2 4" xfId="912" xr:uid="{00000000-0005-0000-0000-000040000000}"/>
    <cellStyle name="20% - Accent3 2 5" xfId="913" xr:uid="{00000000-0005-0000-0000-000041000000}"/>
    <cellStyle name="20% - Accent3 2 6" xfId="905" xr:uid="{00000000-0005-0000-0000-000042000000}"/>
    <cellStyle name="20% - Accent3 3" xfId="65" xr:uid="{00000000-0005-0000-0000-000043000000}"/>
    <cellStyle name="20% - Accent3 3 2" xfId="66" xr:uid="{00000000-0005-0000-0000-000044000000}"/>
    <cellStyle name="20% - Accent3 3 2 2" xfId="916" xr:uid="{00000000-0005-0000-0000-000045000000}"/>
    <cellStyle name="20% - Accent3 3 2 3" xfId="917" xr:uid="{00000000-0005-0000-0000-000046000000}"/>
    <cellStyle name="20% - Accent3 3 2 4" xfId="915" xr:uid="{00000000-0005-0000-0000-000047000000}"/>
    <cellStyle name="20% - Accent3 3 3" xfId="67" xr:uid="{00000000-0005-0000-0000-000048000000}"/>
    <cellStyle name="20% - Accent3 3 3 2" xfId="919" xr:uid="{00000000-0005-0000-0000-000049000000}"/>
    <cellStyle name="20% - Accent3 3 3 3" xfId="918" xr:uid="{00000000-0005-0000-0000-00004A000000}"/>
    <cellStyle name="20% - Accent3 3 4" xfId="920" xr:uid="{00000000-0005-0000-0000-00004B000000}"/>
    <cellStyle name="20% - Accent3 3 5" xfId="914" xr:uid="{00000000-0005-0000-0000-00004C000000}"/>
    <cellStyle name="20% - Accent3 4" xfId="68" xr:uid="{00000000-0005-0000-0000-00004D000000}"/>
    <cellStyle name="20% - Accent3 4 2" xfId="69" xr:uid="{00000000-0005-0000-0000-00004E000000}"/>
    <cellStyle name="20% - Accent3 4 3" xfId="70" xr:uid="{00000000-0005-0000-0000-00004F000000}"/>
    <cellStyle name="20% - Accent3 5" xfId="856" xr:uid="{00000000-0005-0000-0000-000050000000}"/>
    <cellStyle name="20% - Accent4" xfId="31" builtinId="42" customBuiltin="1"/>
    <cellStyle name="20% - Accent4 2" xfId="71" xr:uid="{00000000-0005-0000-0000-000052000000}"/>
    <cellStyle name="20% - Accent4 2 2" xfId="72" xr:uid="{00000000-0005-0000-0000-000053000000}"/>
    <cellStyle name="20% - Accent4 2 2 2" xfId="923" xr:uid="{00000000-0005-0000-0000-000054000000}"/>
    <cellStyle name="20% - Accent4 2 2 3" xfId="924" xr:uid="{00000000-0005-0000-0000-000055000000}"/>
    <cellStyle name="20% - Accent4 2 2 4" xfId="922" xr:uid="{00000000-0005-0000-0000-000056000000}"/>
    <cellStyle name="20% - Accent4 2 3" xfId="73" xr:uid="{00000000-0005-0000-0000-000057000000}"/>
    <cellStyle name="20% - Accent4 2 3 2" xfId="926" xr:uid="{00000000-0005-0000-0000-000058000000}"/>
    <cellStyle name="20% - Accent4 2 3 3" xfId="927" xr:uid="{00000000-0005-0000-0000-000059000000}"/>
    <cellStyle name="20% - Accent4 2 3 4" xfId="925" xr:uid="{00000000-0005-0000-0000-00005A000000}"/>
    <cellStyle name="20% - Accent4 2 4" xfId="928" xr:uid="{00000000-0005-0000-0000-00005B000000}"/>
    <cellStyle name="20% - Accent4 2 5" xfId="929" xr:uid="{00000000-0005-0000-0000-00005C000000}"/>
    <cellStyle name="20% - Accent4 2 6" xfId="921" xr:uid="{00000000-0005-0000-0000-00005D000000}"/>
    <cellStyle name="20% - Accent4 3" xfId="74" xr:uid="{00000000-0005-0000-0000-00005E000000}"/>
    <cellStyle name="20% - Accent4 3 2" xfId="75" xr:uid="{00000000-0005-0000-0000-00005F000000}"/>
    <cellStyle name="20% - Accent4 3 2 2" xfId="932" xr:uid="{00000000-0005-0000-0000-000060000000}"/>
    <cellStyle name="20% - Accent4 3 2 3" xfId="933" xr:uid="{00000000-0005-0000-0000-000061000000}"/>
    <cellStyle name="20% - Accent4 3 2 4" xfId="931" xr:uid="{00000000-0005-0000-0000-000062000000}"/>
    <cellStyle name="20% - Accent4 3 3" xfId="76" xr:uid="{00000000-0005-0000-0000-000063000000}"/>
    <cellStyle name="20% - Accent4 3 3 2" xfId="935" xr:uid="{00000000-0005-0000-0000-000064000000}"/>
    <cellStyle name="20% - Accent4 3 3 3" xfId="934" xr:uid="{00000000-0005-0000-0000-000065000000}"/>
    <cellStyle name="20% - Accent4 3 4" xfId="936" xr:uid="{00000000-0005-0000-0000-000066000000}"/>
    <cellStyle name="20% - Accent4 3 5" xfId="930" xr:uid="{00000000-0005-0000-0000-000067000000}"/>
    <cellStyle name="20% - Accent4 4" xfId="77" xr:uid="{00000000-0005-0000-0000-000068000000}"/>
    <cellStyle name="20% - Accent4 4 2" xfId="78" xr:uid="{00000000-0005-0000-0000-000069000000}"/>
    <cellStyle name="20% - Accent4 4 3" xfId="79" xr:uid="{00000000-0005-0000-0000-00006A000000}"/>
    <cellStyle name="20% - Accent4 5" xfId="855" xr:uid="{00000000-0005-0000-0000-00006B000000}"/>
    <cellStyle name="20% - Accent5" xfId="35" builtinId="46" customBuiltin="1"/>
    <cellStyle name="20% - Accent5 2" xfId="80" xr:uid="{00000000-0005-0000-0000-00006D000000}"/>
    <cellStyle name="20% - Accent5 2 2" xfId="81" xr:uid="{00000000-0005-0000-0000-00006E000000}"/>
    <cellStyle name="20% - Accent5 2 2 2" xfId="939" xr:uid="{00000000-0005-0000-0000-00006F000000}"/>
    <cellStyle name="20% - Accent5 2 2 3" xfId="940" xr:uid="{00000000-0005-0000-0000-000070000000}"/>
    <cellStyle name="20% - Accent5 2 2 4" xfId="938" xr:uid="{00000000-0005-0000-0000-000071000000}"/>
    <cellStyle name="20% - Accent5 2 3" xfId="82" xr:uid="{00000000-0005-0000-0000-000072000000}"/>
    <cellStyle name="20% - Accent5 2 3 2" xfId="942" xr:uid="{00000000-0005-0000-0000-000073000000}"/>
    <cellStyle name="20% - Accent5 2 3 3" xfId="943" xr:uid="{00000000-0005-0000-0000-000074000000}"/>
    <cellStyle name="20% - Accent5 2 3 4" xfId="941" xr:uid="{00000000-0005-0000-0000-000075000000}"/>
    <cellStyle name="20% - Accent5 2 4" xfId="944" xr:uid="{00000000-0005-0000-0000-000076000000}"/>
    <cellStyle name="20% - Accent5 2 5" xfId="945" xr:uid="{00000000-0005-0000-0000-000077000000}"/>
    <cellStyle name="20% - Accent5 2 6" xfId="937" xr:uid="{00000000-0005-0000-0000-000078000000}"/>
    <cellStyle name="20% - Accent5 3" xfId="83" xr:uid="{00000000-0005-0000-0000-000079000000}"/>
    <cellStyle name="20% - Accent5 3 2" xfId="84" xr:uid="{00000000-0005-0000-0000-00007A000000}"/>
    <cellStyle name="20% - Accent5 3 2 2" xfId="948" xr:uid="{00000000-0005-0000-0000-00007B000000}"/>
    <cellStyle name="20% - Accent5 3 2 3" xfId="949" xr:uid="{00000000-0005-0000-0000-00007C000000}"/>
    <cellStyle name="20% - Accent5 3 2 4" xfId="947" xr:uid="{00000000-0005-0000-0000-00007D000000}"/>
    <cellStyle name="20% - Accent5 3 3" xfId="85" xr:uid="{00000000-0005-0000-0000-00007E000000}"/>
    <cellStyle name="20% - Accent5 3 3 2" xfId="951" xr:uid="{00000000-0005-0000-0000-00007F000000}"/>
    <cellStyle name="20% - Accent5 3 3 3" xfId="950" xr:uid="{00000000-0005-0000-0000-000080000000}"/>
    <cellStyle name="20% - Accent5 3 4" xfId="952" xr:uid="{00000000-0005-0000-0000-000081000000}"/>
    <cellStyle name="20% - Accent5 3 5" xfId="946" xr:uid="{00000000-0005-0000-0000-000082000000}"/>
    <cellStyle name="20% - Accent5 4" xfId="86" xr:uid="{00000000-0005-0000-0000-000083000000}"/>
    <cellStyle name="20% - Accent5 4 2" xfId="87" xr:uid="{00000000-0005-0000-0000-000084000000}"/>
    <cellStyle name="20% - Accent5 4 3" xfId="88" xr:uid="{00000000-0005-0000-0000-000085000000}"/>
    <cellStyle name="20% - Accent6" xfId="39" builtinId="50" customBuiltin="1"/>
    <cellStyle name="20% - Accent6 2" xfId="89" xr:uid="{00000000-0005-0000-0000-000087000000}"/>
    <cellStyle name="20% - Accent6 2 2" xfId="90" xr:uid="{00000000-0005-0000-0000-000088000000}"/>
    <cellStyle name="20% - Accent6 2 2 2" xfId="955" xr:uid="{00000000-0005-0000-0000-000089000000}"/>
    <cellStyle name="20% - Accent6 2 2 3" xfId="956" xr:uid="{00000000-0005-0000-0000-00008A000000}"/>
    <cellStyle name="20% - Accent6 2 2 4" xfId="954" xr:uid="{00000000-0005-0000-0000-00008B000000}"/>
    <cellStyle name="20% - Accent6 2 3" xfId="91" xr:uid="{00000000-0005-0000-0000-00008C000000}"/>
    <cellStyle name="20% - Accent6 2 3 2" xfId="958" xr:uid="{00000000-0005-0000-0000-00008D000000}"/>
    <cellStyle name="20% - Accent6 2 3 3" xfId="959" xr:uid="{00000000-0005-0000-0000-00008E000000}"/>
    <cellStyle name="20% - Accent6 2 3 4" xfId="957" xr:uid="{00000000-0005-0000-0000-00008F000000}"/>
    <cellStyle name="20% - Accent6 2 4" xfId="960" xr:uid="{00000000-0005-0000-0000-000090000000}"/>
    <cellStyle name="20% - Accent6 2 5" xfId="961" xr:uid="{00000000-0005-0000-0000-000091000000}"/>
    <cellStyle name="20% - Accent6 2 6" xfId="953" xr:uid="{00000000-0005-0000-0000-000092000000}"/>
    <cellStyle name="20% - Accent6 3" xfId="92" xr:uid="{00000000-0005-0000-0000-000093000000}"/>
    <cellStyle name="20% - Accent6 3 2" xfId="93" xr:uid="{00000000-0005-0000-0000-000094000000}"/>
    <cellStyle name="20% - Accent6 3 2 2" xfId="964" xr:uid="{00000000-0005-0000-0000-000095000000}"/>
    <cellStyle name="20% - Accent6 3 2 3" xfId="965" xr:uid="{00000000-0005-0000-0000-000096000000}"/>
    <cellStyle name="20% - Accent6 3 2 4" xfId="963" xr:uid="{00000000-0005-0000-0000-000097000000}"/>
    <cellStyle name="20% - Accent6 3 3" xfId="94" xr:uid="{00000000-0005-0000-0000-000098000000}"/>
    <cellStyle name="20% - Accent6 3 3 2" xfId="967" xr:uid="{00000000-0005-0000-0000-000099000000}"/>
    <cellStyle name="20% - Accent6 3 3 3" xfId="966" xr:uid="{00000000-0005-0000-0000-00009A000000}"/>
    <cellStyle name="20% - Accent6 3 4" xfId="968" xr:uid="{00000000-0005-0000-0000-00009B000000}"/>
    <cellStyle name="20% - Accent6 3 5" xfId="962" xr:uid="{00000000-0005-0000-0000-00009C000000}"/>
    <cellStyle name="20% - Accent6 4" xfId="95" xr:uid="{00000000-0005-0000-0000-00009D000000}"/>
    <cellStyle name="20% - Accent6 4 2" xfId="96" xr:uid="{00000000-0005-0000-0000-00009E000000}"/>
    <cellStyle name="20% - Accent6 4 3" xfId="97" xr:uid="{00000000-0005-0000-0000-00009F000000}"/>
    <cellStyle name="40% - Accent1" xfId="20" builtinId="31" customBuiltin="1"/>
    <cellStyle name="40% - Accent1 2" xfId="98" xr:uid="{00000000-0005-0000-0000-0000A1000000}"/>
    <cellStyle name="40% - Accent1 2 2" xfId="99" xr:uid="{00000000-0005-0000-0000-0000A2000000}"/>
    <cellStyle name="40% - Accent1 2 2 2" xfId="971" xr:uid="{00000000-0005-0000-0000-0000A3000000}"/>
    <cellStyle name="40% - Accent1 2 2 3" xfId="972" xr:uid="{00000000-0005-0000-0000-0000A4000000}"/>
    <cellStyle name="40% - Accent1 2 2 4" xfId="970" xr:uid="{00000000-0005-0000-0000-0000A5000000}"/>
    <cellStyle name="40% - Accent1 2 3" xfId="100" xr:uid="{00000000-0005-0000-0000-0000A6000000}"/>
    <cellStyle name="40% - Accent1 2 3 2" xfId="974" xr:uid="{00000000-0005-0000-0000-0000A7000000}"/>
    <cellStyle name="40% - Accent1 2 3 3" xfId="975" xr:uid="{00000000-0005-0000-0000-0000A8000000}"/>
    <cellStyle name="40% - Accent1 2 3 4" xfId="973" xr:uid="{00000000-0005-0000-0000-0000A9000000}"/>
    <cellStyle name="40% - Accent1 2 4" xfId="976" xr:uid="{00000000-0005-0000-0000-0000AA000000}"/>
    <cellStyle name="40% - Accent1 2 5" xfId="977" xr:uid="{00000000-0005-0000-0000-0000AB000000}"/>
    <cellStyle name="40% - Accent1 2 6" xfId="969" xr:uid="{00000000-0005-0000-0000-0000AC000000}"/>
    <cellStyle name="40% - Accent1 3" xfId="101" xr:uid="{00000000-0005-0000-0000-0000AD000000}"/>
    <cellStyle name="40% - Accent1 3 2" xfId="102" xr:uid="{00000000-0005-0000-0000-0000AE000000}"/>
    <cellStyle name="40% - Accent1 3 2 2" xfId="980" xr:uid="{00000000-0005-0000-0000-0000AF000000}"/>
    <cellStyle name="40% - Accent1 3 2 3" xfId="981" xr:uid="{00000000-0005-0000-0000-0000B0000000}"/>
    <cellStyle name="40% - Accent1 3 2 4" xfId="979" xr:uid="{00000000-0005-0000-0000-0000B1000000}"/>
    <cellStyle name="40% - Accent1 3 3" xfId="103" xr:uid="{00000000-0005-0000-0000-0000B2000000}"/>
    <cellStyle name="40% - Accent1 3 3 2" xfId="983" xr:uid="{00000000-0005-0000-0000-0000B3000000}"/>
    <cellStyle name="40% - Accent1 3 3 3" xfId="982" xr:uid="{00000000-0005-0000-0000-0000B4000000}"/>
    <cellStyle name="40% - Accent1 3 4" xfId="984" xr:uid="{00000000-0005-0000-0000-0000B5000000}"/>
    <cellStyle name="40% - Accent1 3 5" xfId="978" xr:uid="{00000000-0005-0000-0000-0000B6000000}"/>
    <cellStyle name="40% - Accent1 4" xfId="104" xr:uid="{00000000-0005-0000-0000-0000B7000000}"/>
    <cellStyle name="40% - Accent1 4 2" xfId="105" xr:uid="{00000000-0005-0000-0000-0000B8000000}"/>
    <cellStyle name="40% - Accent1 4 3" xfId="106" xr:uid="{00000000-0005-0000-0000-0000B9000000}"/>
    <cellStyle name="40% - Accent2" xfId="24" builtinId="35" customBuiltin="1"/>
    <cellStyle name="40% - Accent2 2" xfId="107" xr:uid="{00000000-0005-0000-0000-0000BB000000}"/>
    <cellStyle name="40% - Accent2 2 2" xfId="108" xr:uid="{00000000-0005-0000-0000-0000BC000000}"/>
    <cellStyle name="40% - Accent2 2 2 2" xfId="987" xr:uid="{00000000-0005-0000-0000-0000BD000000}"/>
    <cellStyle name="40% - Accent2 2 2 3" xfId="988" xr:uid="{00000000-0005-0000-0000-0000BE000000}"/>
    <cellStyle name="40% - Accent2 2 2 4" xfId="986" xr:uid="{00000000-0005-0000-0000-0000BF000000}"/>
    <cellStyle name="40% - Accent2 2 3" xfId="109" xr:uid="{00000000-0005-0000-0000-0000C0000000}"/>
    <cellStyle name="40% - Accent2 2 3 2" xfId="990" xr:uid="{00000000-0005-0000-0000-0000C1000000}"/>
    <cellStyle name="40% - Accent2 2 3 3" xfId="991" xr:uid="{00000000-0005-0000-0000-0000C2000000}"/>
    <cellStyle name="40% - Accent2 2 3 4" xfId="989" xr:uid="{00000000-0005-0000-0000-0000C3000000}"/>
    <cellStyle name="40% - Accent2 2 4" xfId="992" xr:uid="{00000000-0005-0000-0000-0000C4000000}"/>
    <cellStyle name="40% - Accent2 2 5" xfId="993" xr:uid="{00000000-0005-0000-0000-0000C5000000}"/>
    <cellStyle name="40% - Accent2 2 6" xfId="985" xr:uid="{00000000-0005-0000-0000-0000C6000000}"/>
    <cellStyle name="40% - Accent2 3" xfId="110" xr:uid="{00000000-0005-0000-0000-0000C7000000}"/>
    <cellStyle name="40% - Accent2 3 2" xfId="111" xr:uid="{00000000-0005-0000-0000-0000C8000000}"/>
    <cellStyle name="40% - Accent2 3 2 2" xfId="996" xr:uid="{00000000-0005-0000-0000-0000C9000000}"/>
    <cellStyle name="40% - Accent2 3 2 3" xfId="997" xr:uid="{00000000-0005-0000-0000-0000CA000000}"/>
    <cellStyle name="40% - Accent2 3 2 4" xfId="995" xr:uid="{00000000-0005-0000-0000-0000CB000000}"/>
    <cellStyle name="40% - Accent2 3 3" xfId="112" xr:uid="{00000000-0005-0000-0000-0000CC000000}"/>
    <cellStyle name="40% - Accent2 3 3 2" xfId="999" xr:uid="{00000000-0005-0000-0000-0000CD000000}"/>
    <cellStyle name="40% - Accent2 3 3 3" xfId="998" xr:uid="{00000000-0005-0000-0000-0000CE000000}"/>
    <cellStyle name="40% - Accent2 3 4" xfId="1000" xr:uid="{00000000-0005-0000-0000-0000CF000000}"/>
    <cellStyle name="40% - Accent2 3 5" xfId="994" xr:uid="{00000000-0005-0000-0000-0000D0000000}"/>
    <cellStyle name="40% - Accent2 4" xfId="113" xr:uid="{00000000-0005-0000-0000-0000D1000000}"/>
    <cellStyle name="40% - Accent2 4 2" xfId="114" xr:uid="{00000000-0005-0000-0000-0000D2000000}"/>
    <cellStyle name="40% - Accent2 4 3" xfId="115" xr:uid="{00000000-0005-0000-0000-0000D3000000}"/>
    <cellStyle name="40% - Accent3" xfId="28" builtinId="39" customBuiltin="1"/>
    <cellStyle name="40% - Accent3 2" xfId="116" xr:uid="{00000000-0005-0000-0000-0000D5000000}"/>
    <cellStyle name="40% - Accent3 2 2" xfId="117" xr:uid="{00000000-0005-0000-0000-0000D6000000}"/>
    <cellStyle name="40% - Accent3 2 2 2" xfId="1003" xr:uid="{00000000-0005-0000-0000-0000D7000000}"/>
    <cellStyle name="40% - Accent3 2 2 3" xfId="1004" xr:uid="{00000000-0005-0000-0000-0000D8000000}"/>
    <cellStyle name="40% - Accent3 2 2 4" xfId="1002" xr:uid="{00000000-0005-0000-0000-0000D9000000}"/>
    <cellStyle name="40% - Accent3 2 3" xfId="118" xr:uid="{00000000-0005-0000-0000-0000DA000000}"/>
    <cellStyle name="40% - Accent3 2 3 2" xfId="1006" xr:uid="{00000000-0005-0000-0000-0000DB000000}"/>
    <cellStyle name="40% - Accent3 2 3 3" xfId="1007" xr:uid="{00000000-0005-0000-0000-0000DC000000}"/>
    <cellStyle name="40% - Accent3 2 3 4" xfId="1005" xr:uid="{00000000-0005-0000-0000-0000DD000000}"/>
    <cellStyle name="40% - Accent3 2 4" xfId="1008" xr:uid="{00000000-0005-0000-0000-0000DE000000}"/>
    <cellStyle name="40% - Accent3 2 5" xfId="1009" xr:uid="{00000000-0005-0000-0000-0000DF000000}"/>
    <cellStyle name="40% - Accent3 2 6" xfId="1001" xr:uid="{00000000-0005-0000-0000-0000E0000000}"/>
    <cellStyle name="40% - Accent3 3" xfId="119" xr:uid="{00000000-0005-0000-0000-0000E1000000}"/>
    <cellStyle name="40% - Accent3 3 2" xfId="120" xr:uid="{00000000-0005-0000-0000-0000E2000000}"/>
    <cellStyle name="40% - Accent3 3 2 2" xfId="1012" xr:uid="{00000000-0005-0000-0000-0000E3000000}"/>
    <cellStyle name="40% - Accent3 3 2 3" xfId="1013" xr:uid="{00000000-0005-0000-0000-0000E4000000}"/>
    <cellStyle name="40% - Accent3 3 2 4" xfId="1011" xr:uid="{00000000-0005-0000-0000-0000E5000000}"/>
    <cellStyle name="40% - Accent3 3 3" xfId="121" xr:uid="{00000000-0005-0000-0000-0000E6000000}"/>
    <cellStyle name="40% - Accent3 3 3 2" xfId="1015" xr:uid="{00000000-0005-0000-0000-0000E7000000}"/>
    <cellStyle name="40% - Accent3 3 3 3" xfId="1014" xr:uid="{00000000-0005-0000-0000-0000E8000000}"/>
    <cellStyle name="40% - Accent3 3 4" xfId="1016" xr:uid="{00000000-0005-0000-0000-0000E9000000}"/>
    <cellStyle name="40% - Accent3 3 5" xfId="1010" xr:uid="{00000000-0005-0000-0000-0000EA000000}"/>
    <cellStyle name="40% - Accent3 4" xfId="122" xr:uid="{00000000-0005-0000-0000-0000EB000000}"/>
    <cellStyle name="40% - Accent3 4 2" xfId="123" xr:uid="{00000000-0005-0000-0000-0000EC000000}"/>
    <cellStyle name="40% - Accent3 4 3" xfId="124" xr:uid="{00000000-0005-0000-0000-0000ED000000}"/>
    <cellStyle name="40% - Accent3 5" xfId="854" xr:uid="{00000000-0005-0000-0000-0000EE000000}"/>
    <cellStyle name="40% - Accent4" xfId="32" builtinId="43" customBuiltin="1"/>
    <cellStyle name="40% - Accent4 2" xfId="125" xr:uid="{00000000-0005-0000-0000-0000F0000000}"/>
    <cellStyle name="40% - Accent4 2 2" xfId="126" xr:uid="{00000000-0005-0000-0000-0000F1000000}"/>
    <cellStyle name="40% - Accent4 2 2 2" xfId="1019" xr:uid="{00000000-0005-0000-0000-0000F2000000}"/>
    <cellStyle name="40% - Accent4 2 2 3" xfId="1020" xr:uid="{00000000-0005-0000-0000-0000F3000000}"/>
    <cellStyle name="40% - Accent4 2 2 4" xfId="1018" xr:uid="{00000000-0005-0000-0000-0000F4000000}"/>
    <cellStyle name="40% - Accent4 2 3" xfId="127" xr:uid="{00000000-0005-0000-0000-0000F5000000}"/>
    <cellStyle name="40% - Accent4 2 3 2" xfId="1022" xr:uid="{00000000-0005-0000-0000-0000F6000000}"/>
    <cellStyle name="40% - Accent4 2 3 3" xfId="1023" xr:uid="{00000000-0005-0000-0000-0000F7000000}"/>
    <cellStyle name="40% - Accent4 2 3 4" xfId="1021" xr:uid="{00000000-0005-0000-0000-0000F8000000}"/>
    <cellStyle name="40% - Accent4 2 4" xfId="1024" xr:uid="{00000000-0005-0000-0000-0000F9000000}"/>
    <cellStyle name="40% - Accent4 2 5" xfId="1025" xr:uid="{00000000-0005-0000-0000-0000FA000000}"/>
    <cellStyle name="40% - Accent4 2 6" xfId="1017" xr:uid="{00000000-0005-0000-0000-0000FB000000}"/>
    <cellStyle name="40% - Accent4 3" xfId="128" xr:uid="{00000000-0005-0000-0000-0000FC000000}"/>
    <cellStyle name="40% - Accent4 3 2" xfId="129" xr:uid="{00000000-0005-0000-0000-0000FD000000}"/>
    <cellStyle name="40% - Accent4 3 2 2" xfId="1028" xr:uid="{00000000-0005-0000-0000-0000FE000000}"/>
    <cellStyle name="40% - Accent4 3 2 3" xfId="1029" xr:uid="{00000000-0005-0000-0000-0000FF000000}"/>
    <cellStyle name="40% - Accent4 3 2 4" xfId="1027" xr:uid="{00000000-0005-0000-0000-000000010000}"/>
    <cellStyle name="40% - Accent4 3 3" xfId="130" xr:uid="{00000000-0005-0000-0000-000001010000}"/>
    <cellStyle name="40% - Accent4 3 3 2" xfId="1031" xr:uid="{00000000-0005-0000-0000-000002010000}"/>
    <cellStyle name="40% - Accent4 3 3 3" xfId="1030" xr:uid="{00000000-0005-0000-0000-000003010000}"/>
    <cellStyle name="40% - Accent4 3 4" xfId="1032" xr:uid="{00000000-0005-0000-0000-000004010000}"/>
    <cellStyle name="40% - Accent4 3 5" xfId="1026" xr:uid="{00000000-0005-0000-0000-000005010000}"/>
    <cellStyle name="40% - Accent4 4" xfId="131" xr:uid="{00000000-0005-0000-0000-000006010000}"/>
    <cellStyle name="40% - Accent4 4 2" xfId="132" xr:uid="{00000000-0005-0000-0000-000007010000}"/>
    <cellStyle name="40% - Accent4 4 3" xfId="133" xr:uid="{00000000-0005-0000-0000-000008010000}"/>
    <cellStyle name="40% - Accent5" xfId="36" builtinId="47" customBuiltin="1"/>
    <cellStyle name="40% - Accent5 2" xfId="134" xr:uid="{00000000-0005-0000-0000-00000A010000}"/>
    <cellStyle name="40% - Accent5 2 2" xfId="135" xr:uid="{00000000-0005-0000-0000-00000B010000}"/>
    <cellStyle name="40% - Accent5 2 2 2" xfId="1035" xr:uid="{00000000-0005-0000-0000-00000C010000}"/>
    <cellStyle name="40% - Accent5 2 2 3" xfId="1036" xr:uid="{00000000-0005-0000-0000-00000D010000}"/>
    <cellStyle name="40% - Accent5 2 2 4" xfId="1034" xr:uid="{00000000-0005-0000-0000-00000E010000}"/>
    <cellStyle name="40% - Accent5 2 3" xfId="136" xr:uid="{00000000-0005-0000-0000-00000F010000}"/>
    <cellStyle name="40% - Accent5 2 3 2" xfId="1038" xr:uid="{00000000-0005-0000-0000-000010010000}"/>
    <cellStyle name="40% - Accent5 2 3 3" xfId="1039" xr:uid="{00000000-0005-0000-0000-000011010000}"/>
    <cellStyle name="40% - Accent5 2 3 4" xfId="1037" xr:uid="{00000000-0005-0000-0000-000012010000}"/>
    <cellStyle name="40% - Accent5 2 4" xfId="1040" xr:uid="{00000000-0005-0000-0000-000013010000}"/>
    <cellStyle name="40% - Accent5 2 5" xfId="1041" xr:uid="{00000000-0005-0000-0000-000014010000}"/>
    <cellStyle name="40% - Accent5 2 6" xfId="1033" xr:uid="{00000000-0005-0000-0000-000015010000}"/>
    <cellStyle name="40% - Accent5 3" xfId="137" xr:uid="{00000000-0005-0000-0000-000016010000}"/>
    <cellStyle name="40% - Accent5 3 2" xfId="138" xr:uid="{00000000-0005-0000-0000-000017010000}"/>
    <cellStyle name="40% - Accent5 3 2 2" xfId="1044" xr:uid="{00000000-0005-0000-0000-000018010000}"/>
    <cellStyle name="40% - Accent5 3 2 3" xfId="1045" xr:uid="{00000000-0005-0000-0000-000019010000}"/>
    <cellStyle name="40% - Accent5 3 2 4" xfId="1043" xr:uid="{00000000-0005-0000-0000-00001A010000}"/>
    <cellStyle name="40% - Accent5 3 3" xfId="139" xr:uid="{00000000-0005-0000-0000-00001B010000}"/>
    <cellStyle name="40% - Accent5 3 3 2" xfId="1047" xr:uid="{00000000-0005-0000-0000-00001C010000}"/>
    <cellStyle name="40% - Accent5 3 3 3" xfId="1046" xr:uid="{00000000-0005-0000-0000-00001D010000}"/>
    <cellStyle name="40% - Accent5 3 4" xfId="1048" xr:uid="{00000000-0005-0000-0000-00001E010000}"/>
    <cellStyle name="40% - Accent5 3 5" xfId="1042" xr:uid="{00000000-0005-0000-0000-00001F010000}"/>
    <cellStyle name="40% - Accent5 4" xfId="140" xr:uid="{00000000-0005-0000-0000-000020010000}"/>
    <cellStyle name="40% - Accent5 4 2" xfId="141" xr:uid="{00000000-0005-0000-0000-000021010000}"/>
    <cellStyle name="40% - Accent5 4 3" xfId="142" xr:uid="{00000000-0005-0000-0000-000022010000}"/>
    <cellStyle name="40% - Accent6" xfId="40" builtinId="51" customBuiltin="1"/>
    <cellStyle name="40% - Accent6 2" xfId="143" xr:uid="{00000000-0005-0000-0000-000024010000}"/>
    <cellStyle name="40% - Accent6 2 2" xfId="144" xr:uid="{00000000-0005-0000-0000-000025010000}"/>
    <cellStyle name="40% - Accent6 2 2 2" xfId="1051" xr:uid="{00000000-0005-0000-0000-000026010000}"/>
    <cellStyle name="40% - Accent6 2 2 3" xfId="1052" xr:uid="{00000000-0005-0000-0000-000027010000}"/>
    <cellStyle name="40% - Accent6 2 2 4" xfId="1050" xr:uid="{00000000-0005-0000-0000-000028010000}"/>
    <cellStyle name="40% - Accent6 2 3" xfId="145" xr:uid="{00000000-0005-0000-0000-000029010000}"/>
    <cellStyle name="40% - Accent6 2 3 2" xfId="1054" xr:uid="{00000000-0005-0000-0000-00002A010000}"/>
    <cellStyle name="40% - Accent6 2 3 3" xfId="1055" xr:uid="{00000000-0005-0000-0000-00002B010000}"/>
    <cellStyle name="40% - Accent6 2 3 4" xfId="1053" xr:uid="{00000000-0005-0000-0000-00002C010000}"/>
    <cellStyle name="40% - Accent6 2 4" xfId="1056" xr:uid="{00000000-0005-0000-0000-00002D010000}"/>
    <cellStyle name="40% - Accent6 2 5" xfId="1057" xr:uid="{00000000-0005-0000-0000-00002E010000}"/>
    <cellStyle name="40% - Accent6 2 6" xfId="1049" xr:uid="{00000000-0005-0000-0000-00002F010000}"/>
    <cellStyle name="40% - Accent6 3" xfId="146" xr:uid="{00000000-0005-0000-0000-000030010000}"/>
    <cellStyle name="40% - Accent6 3 2" xfId="147" xr:uid="{00000000-0005-0000-0000-000031010000}"/>
    <cellStyle name="40% - Accent6 3 2 2" xfId="1060" xr:uid="{00000000-0005-0000-0000-000032010000}"/>
    <cellStyle name="40% - Accent6 3 2 3" xfId="1061" xr:uid="{00000000-0005-0000-0000-000033010000}"/>
    <cellStyle name="40% - Accent6 3 2 4" xfId="1059" xr:uid="{00000000-0005-0000-0000-000034010000}"/>
    <cellStyle name="40% - Accent6 3 3" xfId="148" xr:uid="{00000000-0005-0000-0000-000035010000}"/>
    <cellStyle name="40% - Accent6 3 3 2" xfId="1063" xr:uid="{00000000-0005-0000-0000-000036010000}"/>
    <cellStyle name="40% - Accent6 3 3 3" xfId="1062" xr:uid="{00000000-0005-0000-0000-000037010000}"/>
    <cellStyle name="40% - Accent6 3 4" xfId="1064" xr:uid="{00000000-0005-0000-0000-000038010000}"/>
    <cellStyle name="40% - Accent6 3 5" xfId="1058" xr:uid="{00000000-0005-0000-0000-000039010000}"/>
    <cellStyle name="40% - Accent6 4" xfId="149" xr:uid="{00000000-0005-0000-0000-00003A010000}"/>
    <cellStyle name="40% - Accent6 4 2" xfId="150" xr:uid="{00000000-0005-0000-0000-00003B010000}"/>
    <cellStyle name="40% - Accent6 4 3" xfId="151" xr:uid="{00000000-0005-0000-0000-00003C010000}"/>
    <cellStyle name="60% - Accent1" xfId="21" builtinId="32" customBuiltin="1"/>
    <cellStyle name="60% - Accent1 2" xfId="152" xr:uid="{00000000-0005-0000-0000-00003E010000}"/>
    <cellStyle name="60% - Accent1 2 2" xfId="1066" xr:uid="{00000000-0005-0000-0000-00003F010000}"/>
    <cellStyle name="60% - Accent1 2 3" xfId="1067" xr:uid="{00000000-0005-0000-0000-000040010000}"/>
    <cellStyle name="60% - Accent1 2 4" xfId="1068" xr:uid="{00000000-0005-0000-0000-000041010000}"/>
    <cellStyle name="60% - Accent1 2 5" xfId="1065" xr:uid="{00000000-0005-0000-0000-000042010000}"/>
    <cellStyle name="60% - Accent1 3" xfId="153" xr:uid="{00000000-0005-0000-0000-000043010000}"/>
    <cellStyle name="60% - Accent1 3 2" xfId="1070" xr:uid="{00000000-0005-0000-0000-000044010000}"/>
    <cellStyle name="60% - Accent1 3 3" xfId="1071" xr:uid="{00000000-0005-0000-0000-000045010000}"/>
    <cellStyle name="60% - Accent1 3 4" xfId="1069" xr:uid="{00000000-0005-0000-0000-000046010000}"/>
    <cellStyle name="60% - Accent1 4" xfId="154" xr:uid="{00000000-0005-0000-0000-000047010000}"/>
    <cellStyle name="60% - Accent2" xfId="25" builtinId="36" customBuiltin="1"/>
    <cellStyle name="60% - Accent2 2" xfId="155" xr:uid="{00000000-0005-0000-0000-000049010000}"/>
    <cellStyle name="60% - Accent2 2 2" xfId="1073" xr:uid="{00000000-0005-0000-0000-00004A010000}"/>
    <cellStyle name="60% - Accent2 2 3" xfId="1074" xr:uid="{00000000-0005-0000-0000-00004B010000}"/>
    <cellStyle name="60% - Accent2 2 4" xfId="1075" xr:uid="{00000000-0005-0000-0000-00004C010000}"/>
    <cellStyle name="60% - Accent2 2 5" xfId="1072" xr:uid="{00000000-0005-0000-0000-00004D010000}"/>
    <cellStyle name="60% - Accent2 3" xfId="156" xr:uid="{00000000-0005-0000-0000-00004E010000}"/>
    <cellStyle name="60% - Accent2 3 2" xfId="1077" xr:uid="{00000000-0005-0000-0000-00004F010000}"/>
    <cellStyle name="60% - Accent2 3 3" xfId="1078" xr:uid="{00000000-0005-0000-0000-000050010000}"/>
    <cellStyle name="60% - Accent2 3 4" xfId="1076" xr:uid="{00000000-0005-0000-0000-000051010000}"/>
    <cellStyle name="60% - Accent2 4" xfId="157" xr:uid="{00000000-0005-0000-0000-000052010000}"/>
    <cellStyle name="60% - Accent3" xfId="29" builtinId="40" customBuiltin="1"/>
    <cellStyle name="60% - Accent3 2" xfId="158" xr:uid="{00000000-0005-0000-0000-000054010000}"/>
    <cellStyle name="60% - Accent3 2 2" xfId="1080" xr:uid="{00000000-0005-0000-0000-000055010000}"/>
    <cellStyle name="60% - Accent3 2 3" xfId="1081" xr:uid="{00000000-0005-0000-0000-000056010000}"/>
    <cellStyle name="60% - Accent3 2 4" xfId="1082" xr:uid="{00000000-0005-0000-0000-000057010000}"/>
    <cellStyle name="60% - Accent3 2 5" xfId="1079" xr:uid="{00000000-0005-0000-0000-000058010000}"/>
    <cellStyle name="60% - Accent3 3" xfId="159" xr:uid="{00000000-0005-0000-0000-000059010000}"/>
    <cellStyle name="60% - Accent3 3 2" xfId="1084" xr:uid="{00000000-0005-0000-0000-00005A010000}"/>
    <cellStyle name="60% - Accent3 3 3" xfId="1085" xr:uid="{00000000-0005-0000-0000-00005B010000}"/>
    <cellStyle name="60% - Accent3 3 4" xfId="1083" xr:uid="{00000000-0005-0000-0000-00005C010000}"/>
    <cellStyle name="60% - Accent3 4" xfId="160" xr:uid="{00000000-0005-0000-0000-00005D010000}"/>
    <cellStyle name="60% - Accent3 5" xfId="853" xr:uid="{00000000-0005-0000-0000-00005E010000}"/>
    <cellStyle name="60% - Accent4" xfId="33" builtinId="44" customBuiltin="1"/>
    <cellStyle name="60% - Accent4 2" xfId="161" xr:uid="{00000000-0005-0000-0000-000060010000}"/>
    <cellStyle name="60% - Accent4 2 2" xfId="1087" xr:uid="{00000000-0005-0000-0000-000061010000}"/>
    <cellStyle name="60% - Accent4 2 3" xfId="1088" xr:uid="{00000000-0005-0000-0000-000062010000}"/>
    <cellStyle name="60% - Accent4 2 4" xfId="1089" xr:uid="{00000000-0005-0000-0000-000063010000}"/>
    <cellStyle name="60% - Accent4 2 5" xfId="1086" xr:uid="{00000000-0005-0000-0000-000064010000}"/>
    <cellStyle name="60% - Accent4 3" xfId="162" xr:uid="{00000000-0005-0000-0000-000065010000}"/>
    <cellStyle name="60% - Accent4 3 2" xfId="1091" xr:uid="{00000000-0005-0000-0000-000066010000}"/>
    <cellStyle name="60% - Accent4 3 3" xfId="1092" xr:uid="{00000000-0005-0000-0000-000067010000}"/>
    <cellStyle name="60% - Accent4 3 4" xfId="1090" xr:uid="{00000000-0005-0000-0000-000068010000}"/>
    <cellStyle name="60% - Accent4 4" xfId="163" xr:uid="{00000000-0005-0000-0000-000069010000}"/>
    <cellStyle name="60% - Accent4 5" xfId="852" xr:uid="{00000000-0005-0000-0000-00006A010000}"/>
    <cellStyle name="60% - Accent5" xfId="37" builtinId="48" customBuiltin="1"/>
    <cellStyle name="60% - Accent5 2" xfId="164" xr:uid="{00000000-0005-0000-0000-00006C010000}"/>
    <cellStyle name="60% - Accent5 2 2" xfId="1094" xr:uid="{00000000-0005-0000-0000-00006D010000}"/>
    <cellStyle name="60% - Accent5 2 3" xfId="1095" xr:uid="{00000000-0005-0000-0000-00006E010000}"/>
    <cellStyle name="60% - Accent5 2 4" xfId="1096" xr:uid="{00000000-0005-0000-0000-00006F010000}"/>
    <cellStyle name="60% - Accent5 2 5" xfId="1093" xr:uid="{00000000-0005-0000-0000-000070010000}"/>
    <cellStyle name="60% - Accent5 3" xfId="165" xr:uid="{00000000-0005-0000-0000-000071010000}"/>
    <cellStyle name="60% - Accent5 3 2" xfId="1098" xr:uid="{00000000-0005-0000-0000-000072010000}"/>
    <cellStyle name="60% - Accent5 3 3" xfId="1099" xr:uid="{00000000-0005-0000-0000-000073010000}"/>
    <cellStyle name="60% - Accent5 3 4" xfId="1097" xr:uid="{00000000-0005-0000-0000-000074010000}"/>
    <cellStyle name="60% - Accent5 4" xfId="166" xr:uid="{00000000-0005-0000-0000-000075010000}"/>
    <cellStyle name="60% - Accent6" xfId="41" builtinId="52" customBuiltin="1"/>
    <cellStyle name="60% - Accent6 2" xfId="167" xr:uid="{00000000-0005-0000-0000-000077010000}"/>
    <cellStyle name="60% - Accent6 2 2" xfId="1101" xr:uid="{00000000-0005-0000-0000-000078010000}"/>
    <cellStyle name="60% - Accent6 2 3" xfId="1102" xr:uid="{00000000-0005-0000-0000-000079010000}"/>
    <cellStyle name="60% - Accent6 2 4" xfId="1103" xr:uid="{00000000-0005-0000-0000-00007A010000}"/>
    <cellStyle name="60% - Accent6 2 5" xfId="1100" xr:uid="{00000000-0005-0000-0000-00007B010000}"/>
    <cellStyle name="60% - Accent6 3" xfId="168" xr:uid="{00000000-0005-0000-0000-00007C010000}"/>
    <cellStyle name="60% - Accent6 3 2" xfId="1105" xr:uid="{00000000-0005-0000-0000-00007D010000}"/>
    <cellStyle name="60% - Accent6 3 3" xfId="1106" xr:uid="{00000000-0005-0000-0000-00007E010000}"/>
    <cellStyle name="60% - Accent6 3 4" xfId="1104" xr:uid="{00000000-0005-0000-0000-00007F010000}"/>
    <cellStyle name="60% - Accent6 4" xfId="169" xr:uid="{00000000-0005-0000-0000-000080010000}"/>
    <cellStyle name="60% - Accent6 5" xfId="851" xr:uid="{00000000-0005-0000-0000-000081010000}"/>
    <cellStyle name="Accent1" xfId="18" builtinId="29" customBuiltin="1"/>
    <cellStyle name="Accent1 2" xfId="170" xr:uid="{00000000-0005-0000-0000-000083010000}"/>
    <cellStyle name="Accent1 2 2" xfId="1108" xr:uid="{00000000-0005-0000-0000-000084010000}"/>
    <cellStyle name="Accent1 2 3" xfId="1109" xr:uid="{00000000-0005-0000-0000-000085010000}"/>
    <cellStyle name="Accent1 2 4" xfId="1110" xr:uid="{00000000-0005-0000-0000-000086010000}"/>
    <cellStyle name="Accent1 2 5" xfId="1107" xr:uid="{00000000-0005-0000-0000-000087010000}"/>
    <cellStyle name="Accent1 3" xfId="171" xr:uid="{00000000-0005-0000-0000-000088010000}"/>
    <cellStyle name="Accent1 3 2" xfId="1112" xr:uid="{00000000-0005-0000-0000-000089010000}"/>
    <cellStyle name="Accent1 3 3" xfId="1113" xr:uid="{00000000-0005-0000-0000-00008A010000}"/>
    <cellStyle name="Accent1 3 4" xfId="1111" xr:uid="{00000000-0005-0000-0000-00008B010000}"/>
    <cellStyle name="Accent1 4" xfId="172" xr:uid="{00000000-0005-0000-0000-00008C010000}"/>
    <cellStyle name="Accent2" xfId="22" builtinId="33" customBuiltin="1"/>
    <cellStyle name="Accent2 2" xfId="173" xr:uid="{00000000-0005-0000-0000-00008E010000}"/>
    <cellStyle name="Accent2 2 2" xfId="1115" xr:uid="{00000000-0005-0000-0000-00008F010000}"/>
    <cellStyle name="Accent2 2 3" xfId="1116" xr:uid="{00000000-0005-0000-0000-000090010000}"/>
    <cellStyle name="Accent2 2 4" xfId="1117" xr:uid="{00000000-0005-0000-0000-000091010000}"/>
    <cellStyle name="Accent2 2 5" xfId="1114" xr:uid="{00000000-0005-0000-0000-000092010000}"/>
    <cellStyle name="Accent2 3" xfId="174" xr:uid="{00000000-0005-0000-0000-000093010000}"/>
    <cellStyle name="Accent2 3 2" xfId="1119" xr:uid="{00000000-0005-0000-0000-000094010000}"/>
    <cellStyle name="Accent2 3 3" xfId="1120" xr:uid="{00000000-0005-0000-0000-000095010000}"/>
    <cellStyle name="Accent2 3 4" xfId="1118" xr:uid="{00000000-0005-0000-0000-000096010000}"/>
    <cellStyle name="Accent2 4" xfId="175" xr:uid="{00000000-0005-0000-0000-000097010000}"/>
    <cellStyle name="Accent3" xfId="26" builtinId="37" customBuiltin="1"/>
    <cellStyle name="Accent3 2" xfId="176" xr:uid="{00000000-0005-0000-0000-000099010000}"/>
    <cellStyle name="Accent3 2 2" xfId="1122" xr:uid="{00000000-0005-0000-0000-00009A010000}"/>
    <cellStyle name="Accent3 2 3" xfId="1123" xr:uid="{00000000-0005-0000-0000-00009B010000}"/>
    <cellStyle name="Accent3 2 4" xfId="1124" xr:uid="{00000000-0005-0000-0000-00009C010000}"/>
    <cellStyle name="Accent3 2 5" xfId="1121" xr:uid="{00000000-0005-0000-0000-00009D010000}"/>
    <cellStyle name="Accent3 3" xfId="177" xr:uid="{00000000-0005-0000-0000-00009E010000}"/>
    <cellStyle name="Accent3 3 2" xfId="1126" xr:uid="{00000000-0005-0000-0000-00009F010000}"/>
    <cellStyle name="Accent3 3 3" xfId="1127" xr:uid="{00000000-0005-0000-0000-0000A0010000}"/>
    <cellStyle name="Accent3 3 4" xfId="1125" xr:uid="{00000000-0005-0000-0000-0000A1010000}"/>
    <cellStyle name="Accent3 4" xfId="178" xr:uid="{00000000-0005-0000-0000-0000A2010000}"/>
    <cellStyle name="Accent4" xfId="30" builtinId="41" customBuiltin="1"/>
    <cellStyle name="Accent4 2" xfId="179" xr:uid="{00000000-0005-0000-0000-0000A4010000}"/>
    <cellStyle name="Accent4 2 2" xfId="1129" xr:uid="{00000000-0005-0000-0000-0000A5010000}"/>
    <cellStyle name="Accent4 2 3" xfId="1130" xr:uid="{00000000-0005-0000-0000-0000A6010000}"/>
    <cellStyle name="Accent4 2 4" xfId="1131" xr:uid="{00000000-0005-0000-0000-0000A7010000}"/>
    <cellStyle name="Accent4 2 5" xfId="1128" xr:uid="{00000000-0005-0000-0000-0000A8010000}"/>
    <cellStyle name="Accent4 3" xfId="180" xr:uid="{00000000-0005-0000-0000-0000A9010000}"/>
    <cellStyle name="Accent4 3 2" xfId="1133" xr:uid="{00000000-0005-0000-0000-0000AA010000}"/>
    <cellStyle name="Accent4 3 3" xfId="1134" xr:uid="{00000000-0005-0000-0000-0000AB010000}"/>
    <cellStyle name="Accent4 3 4" xfId="1132" xr:uid="{00000000-0005-0000-0000-0000AC010000}"/>
    <cellStyle name="Accent4 4" xfId="181" xr:uid="{00000000-0005-0000-0000-0000AD010000}"/>
    <cellStyle name="Accent5" xfId="34" builtinId="45" customBuiltin="1"/>
    <cellStyle name="Accent5 2" xfId="182" xr:uid="{00000000-0005-0000-0000-0000AF010000}"/>
    <cellStyle name="Accent5 2 2" xfId="1136" xr:uid="{00000000-0005-0000-0000-0000B0010000}"/>
    <cellStyle name="Accent5 2 3" xfId="1137" xr:uid="{00000000-0005-0000-0000-0000B1010000}"/>
    <cellStyle name="Accent5 2 4" xfId="1138" xr:uid="{00000000-0005-0000-0000-0000B2010000}"/>
    <cellStyle name="Accent5 2 5" xfId="1135" xr:uid="{00000000-0005-0000-0000-0000B3010000}"/>
    <cellStyle name="Accent5 3" xfId="183" xr:uid="{00000000-0005-0000-0000-0000B4010000}"/>
    <cellStyle name="Accent5 3 2" xfId="1140" xr:uid="{00000000-0005-0000-0000-0000B5010000}"/>
    <cellStyle name="Accent5 3 3" xfId="1141" xr:uid="{00000000-0005-0000-0000-0000B6010000}"/>
    <cellStyle name="Accent5 3 4" xfId="1139" xr:uid="{00000000-0005-0000-0000-0000B7010000}"/>
    <cellStyle name="Accent5 4" xfId="184" xr:uid="{00000000-0005-0000-0000-0000B8010000}"/>
    <cellStyle name="Accent6" xfId="38" builtinId="49" customBuiltin="1"/>
    <cellStyle name="Accent6 2" xfId="185" xr:uid="{00000000-0005-0000-0000-0000BA010000}"/>
    <cellStyle name="Accent6 2 2" xfId="1143" xr:uid="{00000000-0005-0000-0000-0000BB010000}"/>
    <cellStyle name="Accent6 2 3" xfId="1144" xr:uid="{00000000-0005-0000-0000-0000BC010000}"/>
    <cellStyle name="Accent6 2 4" xfId="1145" xr:uid="{00000000-0005-0000-0000-0000BD010000}"/>
    <cellStyle name="Accent6 2 5" xfId="1142" xr:uid="{00000000-0005-0000-0000-0000BE010000}"/>
    <cellStyle name="Accent6 3" xfId="186" xr:uid="{00000000-0005-0000-0000-0000BF010000}"/>
    <cellStyle name="Accent6 3 2" xfId="1147" xr:uid="{00000000-0005-0000-0000-0000C0010000}"/>
    <cellStyle name="Accent6 3 3" xfId="1148" xr:uid="{00000000-0005-0000-0000-0000C1010000}"/>
    <cellStyle name="Accent6 3 4" xfId="1146" xr:uid="{00000000-0005-0000-0000-0000C2010000}"/>
    <cellStyle name="Accent6 4" xfId="187" xr:uid="{00000000-0005-0000-0000-0000C3010000}"/>
    <cellStyle name="Bad" xfId="8" builtinId="27" customBuiltin="1"/>
    <cellStyle name="Bad 2" xfId="188" xr:uid="{00000000-0005-0000-0000-0000C5010000}"/>
    <cellStyle name="Bad 2 2" xfId="1150" xr:uid="{00000000-0005-0000-0000-0000C6010000}"/>
    <cellStyle name="Bad 2 3" xfId="1151" xr:uid="{00000000-0005-0000-0000-0000C7010000}"/>
    <cellStyle name="Bad 2 4" xfId="1152" xr:uid="{00000000-0005-0000-0000-0000C8010000}"/>
    <cellStyle name="Bad 2 5" xfId="1149" xr:uid="{00000000-0005-0000-0000-0000C9010000}"/>
    <cellStyle name="Bad 3" xfId="189" xr:uid="{00000000-0005-0000-0000-0000CA010000}"/>
    <cellStyle name="Bad 3 2" xfId="1154" xr:uid="{00000000-0005-0000-0000-0000CB010000}"/>
    <cellStyle name="Bad 3 3" xfId="1155" xr:uid="{00000000-0005-0000-0000-0000CC010000}"/>
    <cellStyle name="Bad 3 4" xfId="1153" xr:uid="{00000000-0005-0000-0000-0000CD010000}"/>
    <cellStyle name="Bad 4" xfId="190" xr:uid="{00000000-0005-0000-0000-0000CE010000}"/>
    <cellStyle name="Calculation" xfId="12" builtinId="22" customBuiltin="1"/>
    <cellStyle name="Calculation 2" xfId="191" xr:uid="{00000000-0005-0000-0000-0000D0010000}"/>
    <cellStyle name="Calculation 2 2" xfId="1157" xr:uid="{00000000-0005-0000-0000-0000D1010000}"/>
    <cellStyle name="Calculation 2 3" xfId="1158" xr:uid="{00000000-0005-0000-0000-0000D2010000}"/>
    <cellStyle name="Calculation 2 4" xfId="1159" xr:uid="{00000000-0005-0000-0000-0000D3010000}"/>
    <cellStyle name="Calculation 2 5" xfId="1156" xr:uid="{00000000-0005-0000-0000-0000D4010000}"/>
    <cellStyle name="Calculation 3" xfId="192" xr:uid="{00000000-0005-0000-0000-0000D5010000}"/>
    <cellStyle name="Calculation 3 2" xfId="1161" xr:uid="{00000000-0005-0000-0000-0000D6010000}"/>
    <cellStyle name="Calculation 3 3" xfId="1162" xr:uid="{00000000-0005-0000-0000-0000D7010000}"/>
    <cellStyle name="Calculation 3 4" xfId="1160" xr:uid="{00000000-0005-0000-0000-0000D8010000}"/>
    <cellStyle name="Calculation 4" xfId="193" xr:uid="{00000000-0005-0000-0000-0000D9010000}"/>
    <cellStyle name="Check Cell" xfId="14" builtinId="23" customBuiltin="1"/>
    <cellStyle name="Check Cell 2" xfId="194" xr:uid="{00000000-0005-0000-0000-0000DB010000}"/>
    <cellStyle name="Check Cell 2 2" xfId="1164" xr:uid="{00000000-0005-0000-0000-0000DC010000}"/>
    <cellStyle name="Check Cell 2 3" xfId="1165" xr:uid="{00000000-0005-0000-0000-0000DD010000}"/>
    <cellStyle name="Check Cell 2 4" xfId="1166" xr:uid="{00000000-0005-0000-0000-0000DE010000}"/>
    <cellStyle name="Check Cell 2 5" xfId="1163" xr:uid="{00000000-0005-0000-0000-0000DF010000}"/>
    <cellStyle name="Check Cell 3" xfId="195" xr:uid="{00000000-0005-0000-0000-0000E0010000}"/>
    <cellStyle name="Check Cell 3 2" xfId="1168" xr:uid="{00000000-0005-0000-0000-0000E1010000}"/>
    <cellStyle name="Check Cell 3 3" xfId="1169" xr:uid="{00000000-0005-0000-0000-0000E2010000}"/>
    <cellStyle name="Check Cell 3 4" xfId="1167" xr:uid="{00000000-0005-0000-0000-0000E3010000}"/>
    <cellStyle name="Check Cell 4" xfId="196" xr:uid="{00000000-0005-0000-0000-0000E4010000}"/>
    <cellStyle name="Comma" xfId="1412" builtinId="3"/>
    <cellStyle name="Comma 10" xfId="197" xr:uid="{00000000-0005-0000-0000-0000E5010000}"/>
    <cellStyle name="Comma 10 10" xfId="42" xr:uid="{00000000-0005-0000-0000-0000E6010000}"/>
    <cellStyle name="Comma 10 10 2" xfId="198" xr:uid="{00000000-0005-0000-0000-0000E7010000}"/>
    <cellStyle name="Comma 10 10 3" xfId="199" xr:uid="{00000000-0005-0000-0000-0000E8010000}"/>
    <cellStyle name="Comma 10 11" xfId="200" xr:uid="{00000000-0005-0000-0000-0000E9010000}"/>
    <cellStyle name="Comma 10 11 2" xfId="201" xr:uid="{00000000-0005-0000-0000-0000EA010000}"/>
    <cellStyle name="Comma 10 11 3" xfId="202" xr:uid="{00000000-0005-0000-0000-0000EB010000}"/>
    <cellStyle name="Comma 10 12" xfId="203" xr:uid="{00000000-0005-0000-0000-0000EC010000}"/>
    <cellStyle name="Comma 10 12 2" xfId="204" xr:uid="{00000000-0005-0000-0000-0000ED010000}"/>
    <cellStyle name="Comma 10 12 3" xfId="205" xr:uid="{00000000-0005-0000-0000-0000EE010000}"/>
    <cellStyle name="Comma 10 13" xfId="206" xr:uid="{00000000-0005-0000-0000-0000EF010000}"/>
    <cellStyle name="Comma 10 13 2" xfId="207" xr:uid="{00000000-0005-0000-0000-0000F0010000}"/>
    <cellStyle name="Comma 10 13 3" xfId="208" xr:uid="{00000000-0005-0000-0000-0000F1010000}"/>
    <cellStyle name="Comma 10 14" xfId="209" xr:uid="{00000000-0005-0000-0000-0000F2010000}"/>
    <cellStyle name="Comma 10 14 2" xfId="210" xr:uid="{00000000-0005-0000-0000-0000F3010000}"/>
    <cellStyle name="Comma 10 14 3" xfId="211" xr:uid="{00000000-0005-0000-0000-0000F4010000}"/>
    <cellStyle name="Comma 10 15" xfId="212" xr:uid="{00000000-0005-0000-0000-0000F5010000}"/>
    <cellStyle name="Comma 10 15 2" xfId="213" xr:uid="{00000000-0005-0000-0000-0000F6010000}"/>
    <cellStyle name="Comma 10 15 3" xfId="214" xr:uid="{00000000-0005-0000-0000-0000F7010000}"/>
    <cellStyle name="Comma 10 16" xfId="215" xr:uid="{00000000-0005-0000-0000-0000F8010000}"/>
    <cellStyle name="Comma 10 16 2" xfId="216" xr:uid="{00000000-0005-0000-0000-0000F9010000}"/>
    <cellStyle name="Comma 10 16 3" xfId="217" xr:uid="{00000000-0005-0000-0000-0000FA010000}"/>
    <cellStyle name="Comma 10 17" xfId="218" xr:uid="{00000000-0005-0000-0000-0000FB010000}"/>
    <cellStyle name="Comma 10 18" xfId="219" xr:uid="{00000000-0005-0000-0000-0000FC010000}"/>
    <cellStyle name="Comma 10 2" xfId="220" xr:uid="{00000000-0005-0000-0000-0000FD010000}"/>
    <cellStyle name="Comma 10 2 2" xfId="221" xr:uid="{00000000-0005-0000-0000-0000FE010000}"/>
    <cellStyle name="Comma 10 2 3" xfId="222" xr:uid="{00000000-0005-0000-0000-0000FF010000}"/>
    <cellStyle name="Comma 10 3" xfId="223" xr:uid="{00000000-0005-0000-0000-000000020000}"/>
    <cellStyle name="Comma 10 3 2" xfId="224" xr:uid="{00000000-0005-0000-0000-000001020000}"/>
    <cellStyle name="Comma 10 3 3" xfId="225" xr:uid="{00000000-0005-0000-0000-000002020000}"/>
    <cellStyle name="Comma 10 4" xfId="226" xr:uid="{00000000-0005-0000-0000-000003020000}"/>
    <cellStyle name="Comma 10 4 2" xfId="227" xr:uid="{00000000-0005-0000-0000-000004020000}"/>
    <cellStyle name="Comma 10 4 3" xfId="228" xr:uid="{00000000-0005-0000-0000-000005020000}"/>
    <cellStyle name="Comma 10 5" xfId="229" xr:uid="{00000000-0005-0000-0000-000006020000}"/>
    <cellStyle name="Comma 10 5 2" xfId="230" xr:uid="{00000000-0005-0000-0000-000007020000}"/>
    <cellStyle name="Comma 10 5 3" xfId="231" xr:uid="{00000000-0005-0000-0000-000008020000}"/>
    <cellStyle name="Comma 10 6" xfId="232" xr:uid="{00000000-0005-0000-0000-000009020000}"/>
    <cellStyle name="Comma 10 6 2" xfId="233" xr:uid="{00000000-0005-0000-0000-00000A020000}"/>
    <cellStyle name="Comma 10 6 3" xfId="234" xr:uid="{00000000-0005-0000-0000-00000B020000}"/>
    <cellStyle name="Comma 10 7" xfId="235" xr:uid="{00000000-0005-0000-0000-00000C020000}"/>
    <cellStyle name="Comma 10 7 2" xfId="236" xr:uid="{00000000-0005-0000-0000-00000D020000}"/>
    <cellStyle name="Comma 10 7 3" xfId="237" xr:uid="{00000000-0005-0000-0000-00000E020000}"/>
    <cellStyle name="Comma 10 8" xfId="238" xr:uid="{00000000-0005-0000-0000-00000F020000}"/>
    <cellStyle name="Comma 10 8 2" xfId="239" xr:uid="{00000000-0005-0000-0000-000010020000}"/>
    <cellStyle name="Comma 10 8 3" xfId="240" xr:uid="{00000000-0005-0000-0000-000011020000}"/>
    <cellStyle name="Comma 10 9" xfId="241" xr:uid="{00000000-0005-0000-0000-000012020000}"/>
    <cellStyle name="Comma 10 9 2" xfId="242" xr:uid="{00000000-0005-0000-0000-000013020000}"/>
    <cellStyle name="Comma 10 9 3" xfId="243" xr:uid="{00000000-0005-0000-0000-000014020000}"/>
    <cellStyle name="Comma 11" xfId="244" xr:uid="{00000000-0005-0000-0000-000015020000}"/>
    <cellStyle name="Comma 11 2" xfId="245" xr:uid="{00000000-0005-0000-0000-000016020000}"/>
    <cellStyle name="Comma 12" xfId="246" xr:uid="{00000000-0005-0000-0000-000017020000}"/>
    <cellStyle name="Comma 12 2" xfId="247" xr:uid="{00000000-0005-0000-0000-000018020000}"/>
    <cellStyle name="Comma 12 3" xfId="864" xr:uid="{00000000-0005-0000-0000-000019020000}"/>
    <cellStyle name="Comma 13" xfId="248" xr:uid="{00000000-0005-0000-0000-00001A020000}"/>
    <cellStyle name="Comma 13 2" xfId="249" xr:uid="{00000000-0005-0000-0000-00001B020000}"/>
    <cellStyle name="Comma 14" xfId="250" xr:uid="{00000000-0005-0000-0000-00001C020000}"/>
    <cellStyle name="Comma 15" xfId="251" xr:uid="{00000000-0005-0000-0000-00001D020000}"/>
    <cellStyle name="Comma 15 2" xfId="252" xr:uid="{00000000-0005-0000-0000-00001E020000}"/>
    <cellStyle name="Comma 16" xfId="253" xr:uid="{00000000-0005-0000-0000-00001F020000}"/>
    <cellStyle name="Comma 16 2" xfId="254" xr:uid="{00000000-0005-0000-0000-000020020000}"/>
    <cellStyle name="Comma 17" xfId="255" xr:uid="{00000000-0005-0000-0000-000021020000}"/>
    <cellStyle name="Comma 17 2" xfId="256" xr:uid="{00000000-0005-0000-0000-000022020000}"/>
    <cellStyle name="Comma 18" xfId="257" xr:uid="{00000000-0005-0000-0000-000023020000}"/>
    <cellStyle name="Comma 18 2" xfId="258" xr:uid="{00000000-0005-0000-0000-000024020000}"/>
    <cellStyle name="Comma 19" xfId="259" xr:uid="{00000000-0005-0000-0000-000025020000}"/>
    <cellStyle name="Comma 19 2" xfId="260" xr:uid="{00000000-0005-0000-0000-000026020000}"/>
    <cellStyle name="Comma 2" xfId="261" xr:uid="{00000000-0005-0000-0000-000027020000}"/>
    <cellStyle name="Comma 2 10" xfId="262" xr:uid="{00000000-0005-0000-0000-000028020000}"/>
    <cellStyle name="Comma 2 10 2" xfId="263" xr:uid="{00000000-0005-0000-0000-000029020000}"/>
    <cellStyle name="Comma 2 10 2 2" xfId="264" xr:uid="{00000000-0005-0000-0000-00002A020000}"/>
    <cellStyle name="Comma 2 10 2 3" xfId="265" xr:uid="{00000000-0005-0000-0000-00002B020000}"/>
    <cellStyle name="Comma 2 10 3" xfId="266" xr:uid="{00000000-0005-0000-0000-00002C020000}"/>
    <cellStyle name="Comma 2 10 4" xfId="267" xr:uid="{00000000-0005-0000-0000-00002D020000}"/>
    <cellStyle name="Comma 2 11" xfId="268" xr:uid="{00000000-0005-0000-0000-00002E020000}"/>
    <cellStyle name="Comma 2 11 2" xfId="269" xr:uid="{00000000-0005-0000-0000-00002F020000}"/>
    <cellStyle name="Comma 2 11 3" xfId="270" xr:uid="{00000000-0005-0000-0000-000030020000}"/>
    <cellStyle name="Comma 2 12" xfId="271" xr:uid="{00000000-0005-0000-0000-000031020000}"/>
    <cellStyle name="Comma 2 12 2" xfId="272" xr:uid="{00000000-0005-0000-0000-000032020000}"/>
    <cellStyle name="Comma 2 12 3" xfId="273" xr:uid="{00000000-0005-0000-0000-000033020000}"/>
    <cellStyle name="Comma 2 13" xfId="274" xr:uid="{00000000-0005-0000-0000-000034020000}"/>
    <cellStyle name="Comma 2 13 2" xfId="275" xr:uid="{00000000-0005-0000-0000-000035020000}"/>
    <cellStyle name="Comma 2 13 3" xfId="276" xr:uid="{00000000-0005-0000-0000-000036020000}"/>
    <cellStyle name="Comma 2 14" xfId="277" xr:uid="{00000000-0005-0000-0000-000037020000}"/>
    <cellStyle name="Comma 2 14 2" xfId="278" xr:uid="{00000000-0005-0000-0000-000038020000}"/>
    <cellStyle name="Comma 2 14 3" xfId="279" xr:uid="{00000000-0005-0000-0000-000039020000}"/>
    <cellStyle name="Comma 2 15" xfId="280" xr:uid="{00000000-0005-0000-0000-00003A020000}"/>
    <cellStyle name="Comma 2 15 2" xfId="281" xr:uid="{00000000-0005-0000-0000-00003B020000}"/>
    <cellStyle name="Comma 2 15 3" xfId="282" xr:uid="{00000000-0005-0000-0000-00003C020000}"/>
    <cellStyle name="Comma 2 16" xfId="283" xr:uid="{00000000-0005-0000-0000-00003D020000}"/>
    <cellStyle name="Comma 2 16 2" xfId="284" xr:uid="{00000000-0005-0000-0000-00003E020000}"/>
    <cellStyle name="Comma 2 16 3" xfId="285" xr:uid="{00000000-0005-0000-0000-00003F020000}"/>
    <cellStyle name="Comma 2 17" xfId="286" xr:uid="{00000000-0005-0000-0000-000040020000}"/>
    <cellStyle name="Comma 2 17 2" xfId="287" xr:uid="{00000000-0005-0000-0000-000041020000}"/>
    <cellStyle name="Comma 2 17 3" xfId="288" xr:uid="{00000000-0005-0000-0000-000042020000}"/>
    <cellStyle name="Comma 2 18" xfId="289" xr:uid="{00000000-0005-0000-0000-000043020000}"/>
    <cellStyle name="Comma 2 18 2" xfId="290" xr:uid="{00000000-0005-0000-0000-000044020000}"/>
    <cellStyle name="Comma 2 18 3" xfId="291" xr:uid="{00000000-0005-0000-0000-000045020000}"/>
    <cellStyle name="Comma 2 19" xfId="292" xr:uid="{00000000-0005-0000-0000-000046020000}"/>
    <cellStyle name="Comma 2 19 2" xfId="293" xr:uid="{00000000-0005-0000-0000-000047020000}"/>
    <cellStyle name="Comma 2 19 3" xfId="294" xr:uid="{00000000-0005-0000-0000-000048020000}"/>
    <cellStyle name="Comma 2 2" xfId="295" xr:uid="{00000000-0005-0000-0000-000049020000}"/>
    <cellStyle name="Comma 2 2 10" xfId="296" xr:uid="{00000000-0005-0000-0000-00004A020000}"/>
    <cellStyle name="Comma 2 2 11" xfId="297" xr:uid="{00000000-0005-0000-0000-00004B020000}"/>
    <cellStyle name="Comma 2 2 12" xfId="298" xr:uid="{00000000-0005-0000-0000-00004C020000}"/>
    <cellStyle name="Comma 2 2 13" xfId="299" xr:uid="{00000000-0005-0000-0000-00004D020000}"/>
    <cellStyle name="Comma 2 2 14" xfId="300" xr:uid="{00000000-0005-0000-0000-00004E020000}"/>
    <cellStyle name="Comma 2 2 15" xfId="301" xr:uid="{00000000-0005-0000-0000-00004F020000}"/>
    <cellStyle name="Comma 2 2 2" xfId="302" xr:uid="{00000000-0005-0000-0000-000050020000}"/>
    <cellStyle name="Comma 2 2 2 10" xfId="303" xr:uid="{00000000-0005-0000-0000-000051020000}"/>
    <cellStyle name="Comma 2 2 2 10 2" xfId="304" xr:uid="{00000000-0005-0000-0000-000052020000}"/>
    <cellStyle name="Comma 2 2 2 10 3" xfId="305" xr:uid="{00000000-0005-0000-0000-000053020000}"/>
    <cellStyle name="Comma 2 2 2 11" xfId="306" xr:uid="{00000000-0005-0000-0000-000054020000}"/>
    <cellStyle name="Comma 2 2 2 11 2" xfId="307" xr:uid="{00000000-0005-0000-0000-000055020000}"/>
    <cellStyle name="Comma 2 2 2 11 3" xfId="308" xr:uid="{00000000-0005-0000-0000-000056020000}"/>
    <cellStyle name="Comma 2 2 2 12" xfId="309" xr:uid="{00000000-0005-0000-0000-000057020000}"/>
    <cellStyle name="Comma 2 2 2 12 2" xfId="310" xr:uid="{00000000-0005-0000-0000-000058020000}"/>
    <cellStyle name="Comma 2 2 2 12 3" xfId="311" xr:uid="{00000000-0005-0000-0000-000059020000}"/>
    <cellStyle name="Comma 2 2 2 2" xfId="312" xr:uid="{00000000-0005-0000-0000-00005A020000}"/>
    <cellStyle name="Comma 2 2 2 2 10" xfId="313" xr:uid="{00000000-0005-0000-0000-00005B020000}"/>
    <cellStyle name="Comma 2 2 2 2 11" xfId="314" xr:uid="{00000000-0005-0000-0000-00005C020000}"/>
    <cellStyle name="Comma 2 2 2 2 12" xfId="315" xr:uid="{00000000-0005-0000-0000-00005D020000}"/>
    <cellStyle name="Comma 2 2 2 2 2" xfId="316" xr:uid="{00000000-0005-0000-0000-00005E020000}"/>
    <cellStyle name="Comma 2 2 2 2 2 2" xfId="317" xr:uid="{00000000-0005-0000-0000-00005F020000}"/>
    <cellStyle name="Comma 2 2 2 2 2 2 10" xfId="318" xr:uid="{00000000-0005-0000-0000-000060020000}"/>
    <cellStyle name="Comma 2 2 2 2 2 2 11" xfId="319" xr:uid="{00000000-0005-0000-0000-000061020000}"/>
    <cellStyle name="Comma 2 2 2 2 2 2 2" xfId="320" xr:uid="{00000000-0005-0000-0000-000062020000}"/>
    <cellStyle name="Comma 2 2 2 2 2 2 2 2" xfId="321" xr:uid="{00000000-0005-0000-0000-000063020000}"/>
    <cellStyle name="Comma 2 2 2 2 2 2 2 2 2" xfId="322" xr:uid="{00000000-0005-0000-0000-000064020000}"/>
    <cellStyle name="Comma 2 2 2 2 2 2 2 2 3" xfId="323" xr:uid="{00000000-0005-0000-0000-000065020000}"/>
    <cellStyle name="Comma 2 2 2 2 2 2 2 3" xfId="324" xr:uid="{00000000-0005-0000-0000-000066020000}"/>
    <cellStyle name="Comma 2 2 2 2 2 2 2 3 2" xfId="325" xr:uid="{00000000-0005-0000-0000-000067020000}"/>
    <cellStyle name="Comma 2 2 2 2 2 2 2 3 3" xfId="326" xr:uid="{00000000-0005-0000-0000-000068020000}"/>
    <cellStyle name="Comma 2 2 2 2 2 2 2 4" xfId="327" xr:uid="{00000000-0005-0000-0000-000069020000}"/>
    <cellStyle name="Comma 2 2 2 2 2 2 2 4 2" xfId="328" xr:uid="{00000000-0005-0000-0000-00006A020000}"/>
    <cellStyle name="Comma 2 2 2 2 2 2 2 4 3" xfId="329" xr:uid="{00000000-0005-0000-0000-00006B020000}"/>
    <cellStyle name="Comma 2 2 2 2 2 2 2 5" xfId="330" xr:uid="{00000000-0005-0000-0000-00006C020000}"/>
    <cellStyle name="Comma 2 2 2 2 2 2 2 5 2" xfId="331" xr:uid="{00000000-0005-0000-0000-00006D020000}"/>
    <cellStyle name="Comma 2 2 2 2 2 2 2 5 3" xfId="332" xr:uid="{00000000-0005-0000-0000-00006E020000}"/>
    <cellStyle name="Comma 2 2 2 2 2 2 2 6" xfId="333" xr:uid="{00000000-0005-0000-0000-00006F020000}"/>
    <cellStyle name="Comma 2 2 2 2 2 2 2 6 2" xfId="334" xr:uid="{00000000-0005-0000-0000-000070020000}"/>
    <cellStyle name="Comma 2 2 2 2 2 2 2 6 3" xfId="335" xr:uid="{00000000-0005-0000-0000-000071020000}"/>
    <cellStyle name="Comma 2 2 2 2 2 2 2 7" xfId="336" xr:uid="{00000000-0005-0000-0000-000072020000}"/>
    <cellStyle name="Comma 2 2 2 2 2 2 2 7 2" xfId="337" xr:uid="{00000000-0005-0000-0000-000073020000}"/>
    <cellStyle name="Comma 2 2 2 2 2 2 2 7 3" xfId="338" xr:uid="{00000000-0005-0000-0000-000074020000}"/>
    <cellStyle name="Comma 2 2 2 2 2 2 2 8" xfId="339" xr:uid="{00000000-0005-0000-0000-000075020000}"/>
    <cellStyle name="Comma 2 2 2 2 2 2 2 8 2" xfId="340" xr:uid="{00000000-0005-0000-0000-000076020000}"/>
    <cellStyle name="Comma 2 2 2 2 2 2 2 8 3" xfId="341" xr:uid="{00000000-0005-0000-0000-000077020000}"/>
    <cellStyle name="Comma 2 2 2 2 2 2 3" xfId="342" xr:uid="{00000000-0005-0000-0000-000078020000}"/>
    <cellStyle name="Comma 2 2 2 2 2 2 3 2" xfId="343" xr:uid="{00000000-0005-0000-0000-000079020000}"/>
    <cellStyle name="Comma 2 2 2 2 2 2 3 3" xfId="344" xr:uid="{00000000-0005-0000-0000-00007A020000}"/>
    <cellStyle name="Comma 2 2 2 2 2 2 4" xfId="345" xr:uid="{00000000-0005-0000-0000-00007B020000}"/>
    <cellStyle name="Comma 2 2 2 2 2 2 5" xfId="346" xr:uid="{00000000-0005-0000-0000-00007C020000}"/>
    <cellStyle name="Comma 2 2 2 2 2 2 6" xfId="347" xr:uid="{00000000-0005-0000-0000-00007D020000}"/>
    <cellStyle name="Comma 2 2 2 2 2 2 7" xfId="348" xr:uid="{00000000-0005-0000-0000-00007E020000}"/>
    <cellStyle name="Comma 2 2 2 2 2 2 8" xfId="349" xr:uid="{00000000-0005-0000-0000-00007F020000}"/>
    <cellStyle name="Comma 2 2 2 2 2 2 9" xfId="350" xr:uid="{00000000-0005-0000-0000-000080020000}"/>
    <cellStyle name="Comma 2 2 2 2 2 3" xfId="351" xr:uid="{00000000-0005-0000-0000-000081020000}"/>
    <cellStyle name="Comma 2 2 2 2 2 4" xfId="352" xr:uid="{00000000-0005-0000-0000-000082020000}"/>
    <cellStyle name="Comma 2 2 2 2 2 4 2" xfId="353" xr:uid="{00000000-0005-0000-0000-000083020000}"/>
    <cellStyle name="Comma 2 2 2 2 2 4 3" xfId="354" xr:uid="{00000000-0005-0000-0000-000084020000}"/>
    <cellStyle name="Comma 2 2 2 2 2 5" xfId="355" xr:uid="{00000000-0005-0000-0000-000085020000}"/>
    <cellStyle name="Comma 2 2 2 2 2 5 2" xfId="356" xr:uid="{00000000-0005-0000-0000-000086020000}"/>
    <cellStyle name="Comma 2 2 2 2 2 5 3" xfId="357" xr:uid="{00000000-0005-0000-0000-000087020000}"/>
    <cellStyle name="Comma 2 2 2 2 2 6" xfId="358" xr:uid="{00000000-0005-0000-0000-000088020000}"/>
    <cellStyle name="Comma 2 2 2 2 2 6 2" xfId="359" xr:uid="{00000000-0005-0000-0000-000089020000}"/>
    <cellStyle name="Comma 2 2 2 2 2 6 3" xfId="360" xr:uid="{00000000-0005-0000-0000-00008A020000}"/>
    <cellStyle name="Comma 2 2 2 2 2 7" xfId="361" xr:uid="{00000000-0005-0000-0000-00008B020000}"/>
    <cellStyle name="Comma 2 2 2 2 2 7 2" xfId="362" xr:uid="{00000000-0005-0000-0000-00008C020000}"/>
    <cellStyle name="Comma 2 2 2 2 2 7 3" xfId="363" xr:uid="{00000000-0005-0000-0000-00008D020000}"/>
    <cellStyle name="Comma 2 2 2 2 2 8" xfId="364" xr:uid="{00000000-0005-0000-0000-00008E020000}"/>
    <cellStyle name="Comma 2 2 2 2 2 8 2" xfId="365" xr:uid="{00000000-0005-0000-0000-00008F020000}"/>
    <cellStyle name="Comma 2 2 2 2 2 8 3" xfId="366" xr:uid="{00000000-0005-0000-0000-000090020000}"/>
    <cellStyle name="Comma 2 2 2 2 2 9" xfId="367" xr:uid="{00000000-0005-0000-0000-000091020000}"/>
    <cellStyle name="Comma 2 2 2 2 2 9 2" xfId="368" xr:uid="{00000000-0005-0000-0000-000092020000}"/>
    <cellStyle name="Comma 2 2 2 2 2 9 3" xfId="369" xr:uid="{00000000-0005-0000-0000-000093020000}"/>
    <cellStyle name="Comma 2 2 2 2 3" xfId="370" xr:uid="{00000000-0005-0000-0000-000094020000}"/>
    <cellStyle name="Comma 2 2 2 2 3 2" xfId="371" xr:uid="{00000000-0005-0000-0000-000095020000}"/>
    <cellStyle name="Comma 2 2 2 2 3 3" xfId="372" xr:uid="{00000000-0005-0000-0000-000096020000}"/>
    <cellStyle name="Comma 2 2 2 2 4" xfId="373" xr:uid="{00000000-0005-0000-0000-000097020000}"/>
    <cellStyle name="Comma 2 2 2 2 4 2" xfId="374" xr:uid="{00000000-0005-0000-0000-000098020000}"/>
    <cellStyle name="Comma 2 2 2 2 4 3" xfId="375" xr:uid="{00000000-0005-0000-0000-000099020000}"/>
    <cellStyle name="Comma 2 2 2 2 5" xfId="376" xr:uid="{00000000-0005-0000-0000-00009A020000}"/>
    <cellStyle name="Comma 2 2 2 2 6" xfId="377" xr:uid="{00000000-0005-0000-0000-00009B020000}"/>
    <cellStyle name="Comma 2 2 2 2 7" xfId="378" xr:uid="{00000000-0005-0000-0000-00009C020000}"/>
    <cellStyle name="Comma 2 2 2 2 8" xfId="379" xr:uid="{00000000-0005-0000-0000-00009D020000}"/>
    <cellStyle name="Comma 2 2 2 2 9" xfId="380" xr:uid="{00000000-0005-0000-0000-00009E020000}"/>
    <cellStyle name="Comma 2 2 2 3" xfId="381" xr:uid="{00000000-0005-0000-0000-00009F020000}"/>
    <cellStyle name="Comma 2 2 2 3 2" xfId="382" xr:uid="{00000000-0005-0000-0000-0000A0020000}"/>
    <cellStyle name="Comma 2 2 2 3 3" xfId="383" xr:uid="{00000000-0005-0000-0000-0000A1020000}"/>
    <cellStyle name="Comma 2 2 2 4" xfId="384" xr:uid="{00000000-0005-0000-0000-0000A2020000}"/>
    <cellStyle name="Comma 2 2 2 4 2" xfId="385" xr:uid="{00000000-0005-0000-0000-0000A3020000}"/>
    <cellStyle name="Comma 2 2 2 4 3" xfId="386" xr:uid="{00000000-0005-0000-0000-0000A4020000}"/>
    <cellStyle name="Comma 2 2 2 5" xfId="387" xr:uid="{00000000-0005-0000-0000-0000A5020000}"/>
    <cellStyle name="Comma 2 2 2 5 2" xfId="388" xr:uid="{00000000-0005-0000-0000-0000A6020000}"/>
    <cellStyle name="Comma 2 2 2 5 3" xfId="389" xr:uid="{00000000-0005-0000-0000-0000A7020000}"/>
    <cellStyle name="Comma 2 2 2 5 4" xfId="390" xr:uid="{00000000-0005-0000-0000-0000A8020000}"/>
    <cellStyle name="Comma 2 2 2 6" xfId="391" xr:uid="{00000000-0005-0000-0000-0000A9020000}"/>
    <cellStyle name="Comma 2 2 2 7" xfId="392" xr:uid="{00000000-0005-0000-0000-0000AA020000}"/>
    <cellStyle name="Comma 2 2 2 7 2" xfId="393" xr:uid="{00000000-0005-0000-0000-0000AB020000}"/>
    <cellStyle name="Comma 2 2 2 7 3" xfId="394" xr:uid="{00000000-0005-0000-0000-0000AC020000}"/>
    <cellStyle name="Comma 2 2 2 8" xfId="395" xr:uid="{00000000-0005-0000-0000-0000AD020000}"/>
    <cellStyle name="Comma 2 2 2 8 2" xfId="396" xr:uid="{00000000-0005-0000-0000-0000AE020000}"/>
    <cellStyle name="Comma 2 2 2 8 3" xfId="397" xr:uid="{00000000-0005-0000-0000-0000AF020000}"/>
    <cellStyle name="Comma 2 2 2 9" xfId="398" xr:uid="{00000000-0005-0000-0000-0000B0020000}"/>
    <cellStyle name="Comma 2 2 2 9 2" xfId="399" xr:uid="{00000000-0005-0000-0000-0000B1020000}"/>
    <cellStyle name="Comma 2 2 2 9 3" xfId="400" xr:uid="{00000000-0005-0000-0000-0000B2020000}"/>
    <cellStyle name="Comma 2 2 3" xfId="401" xr:uid="{00000000-0005-0000-0000-0000B3020000}"/>
    <cellStyle name="Comma 2 2 3 2" xfId="402" xr:uid="{00000000-0005-0000-0000-0000B4020000}"/>
    <cellStyle name="Comma 2 2 3 2 2" xfId="403" xr:uid="{00000000-0005-0000-0000-0000B5020000}"/>
    <cellStyle name="Comma 2 2 3 2 3" xfId="404" xr:uid="{00000000-0005-0000-0000-0000B6020000}"/>
    <cellStyle name="Comma 2 2 3 2 4" xfId="405" xr:uid="{00000000-0005-0000-0000-0000B7020000}"/>
    <cellStyle name="Comma 2 2 3 3" xfId="406" xr:uid="{00000000-0005-0000-0000-0000B8020000}"/>
    <cellStyle name="Comma 2 2 4" xfId="407" xr:uid="{00000000-0005-0000-0000-0000B9020000}"/>
    <cellStyle name="Comma 2 2 5" xfId="408" xr:uid="{00000000-0005-0000-0000-0000BA020000}"/>
    <cellStyle name="Comma 2 2 5 2" xfId="409" xr:uid="{00000000-0005-0000-0000-0000BB020000}"/>
    <cellStyle name="Comma 2 2 5 2 2" xfId="410" xr:uid="{00000000-0005-0000-0000-0000BC020000}"/>
    <cellStyle name="Comma 2 2 5 2 3" xfId="411" xr:uid="{00000000-0005-0000-0000-0000BD020000}"/>
    <cellStyle name="Comma 2 2 6" xfId="412" xr:uid="{00000000-0005-0000-0000-0000BE020000}"/>
    <cellStyle name="Comma 2 2 6 2" xfId="413" xr:uid="{00000000-0005-0000-0000-0000BF020000}"/>
    <cellStyle name="Comma 2 2 6 3" xfId="414" xr:uid="{00000000-0005-0000-0000-0000C0020000}"/>
    <cellStyle name="Comma 2 2 7" xfId="415" xr:uid="{00000000-0005-0000-0000-0000C1020000}"/>
    <cellStyle name="Comma 2 2 8" xfId="416" xr:uid="{00000000-0005-0000-0000-0000C2020000}"/>
    <cellStyle name="Comma 2 2 9" xfId="417" xr:uid="{00000000-0005-0000-0000-0000C3020000}"/>
    <cellStyle name="Comma 2 20" xfId="418" xr:uid="{00000000-0005-0000-0000-0000C4020000}"/>
    <cellStyle name="Comma 2 20 2" xfId="419" xr:uid="{00000000-0005-0000-0000-0000C5020000}"/>
    <cellStyle name="Comma 2 20 3" xfId="420" xr:uid="{00000000-0005-0000-0000-0000C6020000}"/>
    <cellStyle name="Comma 2 21" xfId="421" xr:uid="{00000000-0005-0000-0000-0000C7020000}"/>
    <cellStyle name="Comma 2 21 2" xfId="422" xr:uid="{00000000-0005-0000-0000-0000C8020000}"/>
    <cellStyle name="Comma 2 21 3" xfId="423" xr:uid="{00000000-0005-0000-0000-0000C9020000}"/>
    <cellStyle name="Comma 2 22" xfId="424" xr:uid="{00000000-0005-0000-0000-0000CA020000}"/>
    <cellStyle name="Comma 2 22 2" xfId="425" xr:uid="{00000000-0005-0000-0000-0000CB020000}"/>
    <cellStyle name="Comma 2 22 3" xfId="426" xr:uid="{00000000-0005-0000-0000-0000CC020000}"/>
    <cellStyle name="Comma 2 23" xfId="427" xr:uid="{00000000-0005-0000-0000-0000CD020000}"/>
    <cellStyle name="Comma 2 23 2" xfId="428" xr:uid="{00000000-0005-0000-0000-0000CE020000}"/>
    <cellStyle name="Comma 2 23 3" xfId="429" xr:uid="{00000000-0005-0000-0000-0000CF020000}"/>
    <cellStyle name="Comma 2 24" xfId="430" xr:uid="{00000000-0005-0000-0000-0000D0020000}"/>
    <cellStyle name="Comma 2 24 2" xfId="431" xr:uid="{00000000-0005-0000-0000-0000D1020000}"/>
    <cellStyle name="Comma 2 24 3" xfId="432" xr:uid="{00000000-0005-0000-0000-0000D2020000}"/>
    <cellStyle name="Comma 2 25" xfId="433" xr:uid="{00000000-0005-0000-0000-0000D3020000}"/>
    <cellStyle name="Comma 2 25 2" xfId="434" xr:uid="{00000000-0005-0000-0000-0000D4020000}"/>
    <cellStyle name="Comma 2 25 3" xfId="435" xr:uid="{00000000-0005-0000-0000-0000D5020000}"/>
    <cellStyle name="Comma 2 26" xfId="436" xr:uid="{00000000-0005-0000-0000-0000D6020000}"/>
    <cellStyle name="Comma 2 26 2" xfId="437" xr:uid="{00000000-0005-0000-0000-0000D7020000}"/>
    <cellStyle name="Comma 2 26 3" xfId="438" xr:uid="{00000000-0005-0000-0000-0000D8020000}"/>
    <cellStyle name="Comma 2 27" xfId="439" xr:uid="{00000000-0005-0000-0000-0000D9020000}"/>
    <cellStyle name="Comma 2 27 2" xfId="440" xr:uid="{00000000-0005-0000-0000-0000DA020000}"/>
    <cellStyle name="Comma 2 27 3" xfId="441" xr:uid="{00000000-0005-0000-0000-0000DB020000}"/>
    <cellStyle name="Comma 2 28" xfId="442" xr:uid="{00000000-0005-0000-0000-0000DC020000}"/>
    <cellStyle name="Comma 2 28 2" xfId="443" xr:uid="{00000000-0005-0000-0000-0000DD020000}"/>
    <cellStyle name="Comma 2 28 3" xfId="444" xr:uid="{00000000-0005-0000-0000-0000DE020000}"/>
    <cellStyle name="Comma 2 29" xfId="445" xr:uid="{00000000-0005-0000-0000-0000DF020000}"/>
    <cellStyle name="Comma 2 29 2" xfId="446" xr:uid="{00000000-0005-0000-0000-0000E0020000}"/>
    <cellStyle name="Comma 2 29 3" xfId="447" xr:uid="{00000000-0005-0000-0000-0000E1020000}"/>
    <cellStyle name="Comma 2 3" xfId="448" xr:uid="{00000000-0005-0000-0000-0000E2020000}"/>
    <cellStyle name="Comma 2 3 2" xfId="449" xr:uid="{00000000-0005-0000-0000-0000E3020000}"/>
    <cellStyle name="Comma 2 3 2 2" xfId="450" xr:uid="{00000000-0005-0000-0000-0000E4020000}"/>
    <cellStyle name="Comma 2 3 2 2 2" xfId="451" xr:uid="{00000000-0005-0000-0000-0000E5020000}"/>
    <cellStyle name="Comma 2 3 2 2 2 2" xfId="452" xr:uid="{00000000-0005-0000-0000-0000E6020000}"/>
    <cellStyle name="Comma 2 3 2 2 2 2 2" xfId="453" xr:uid="{00000000-0005-0000-0000-0000E7020000}"/>
    <cellStyle name="Comma 2 3 2 2 2 2 3" xfId="454" xr:uid="{00000000-0005-0000-0000-0000E8020000}"/>
    <cellStyle name="Comma 2 3 2 2 3" xfId="455" xr:uid="{00000000-0005-0000-0000-0000E9020000}"/>
    <cellStyle name="Comma 2 3 2 2 3 2" xfId="456" xr:uid="{00000000-0005-0000-0000-0000EA020000}"/>
    <cellStyle name="Comma 2 3 2 2 3 3" xfId="457" xr:uid="{00000000-0005-0000-0000-0000EB020000}"/>
    <cellStyle name="Comma 2 3 2 2 4" xfId="458" xr:uid="{00000000-0005-0000-0000-0000EC020000}"/>
    <cellStyle name="Comma 2 3 2 2 5" xfId="459" xr:uid="{00000000-0005-0000-0000-0000ED020000}"/>
    <cellStyle name="Comma 2 3 2 3" xfId="460" xr:uid="{00000000-0005-0000-0000-0000EE020000}"/>
    <cellStyle name="Comma 2 3 2 3 2" xfId="461" xr:uid="{00000000-0005-0000-0000-0000EF020000}"/>
    <cellStyle name="Comma 2 3 2 3 3" xfId="462" xr:uid="{00000000-0005-0000-0000-0000F0020000}"/>
    <cellStyle name="Comma 2 3 2 4" xfId="463" xr:uid="{00000000-0005-0000-0000-0000F1020000}"/>
    <cellStyle name="Comma 2 3 2 4 2" xfId="464" xr:uid="{00000000-0005-0000-0000-0000F2020000}"/>
    <cellStyle name="Comma 2 3 2 4 3" xfId="465" xr:uid="{00000000-0005-0000-0000-0000F3020000}"/>
    <cellStyle name="Comma 2 3 2 5" xfId="466" xr:uid="{00000000-0005-0000-0000-0000F4020000}"/>
    <cellStyle name="Comma 2 3 2 5 2" xfId="467" xr:uid="{00000000-0005-0000-0000-0000F5020000}"/>
    <cellStyle name="Comma 2 3 2 5 3" xfId="468" xr:uid="{00000000-0005-0000-0000-0000F6020000}"/>
    <cellStyle name="Comma 2 3 2 5 4" xfId="469" xr:uid="{00000000-0005-0000-0000-0000F7020000}"/>
    <cellStyle name="Comma 2 3 3" xfId="470" xr:uid="{00000000-0005-0000-0000-0000F8020000}"/>
    <cellStyle name="Comma 2 3 3 2" xfId="471" xr:uid="{00000000-0005-0000-0000-0000F9020000}"/>
    <cellStyle name="Comma 2 3 3 2 2" xfId="472" xr:uid="{00000000-0005-0000-0000-0000FA020000}"/>
    <cellStyle name="Comma 2 3 3 2 3" xfId="473" xr:uid="{00000000-0005-0000-0000-0000FB020000}"/>
    <cellStyle name="Comma 2 3 3 2 4" xfId="474" xr:uid="{00000000-0005-0000-0000-0000FC020000}"/>
    <cellStyle name="Comma 2 3 3 3" xfId="475" xr:uid="{00000000-0005-0000-0000-0000FD020000}"/>
    <cellStyle name="Comma 2 3 4" xfId="476" xr:uid="{00000000-0005-0000-0000-0000FE020000}"/>
    <cellStyle name="Comma 2 3 5" xfId="477" xr:uid="{00000000-0005-0000-0000-0000FF020000}"/>
    <cellStyle name="Comma 2 3 5 2" xfId="478" xr:uid="{00000000-0005-0000-0000-000000030000}"/>
    <cellStyle name="Comma 2 3 5 2 2" xfId="479" xr:uid="{00000000-0005-0000-0000-000001030000}"/>
    <cellStyle name="Comma 2 3 5 2 3" xfId="480" xr:uid="{00000000-0005-0000-0000-000002030000}"/>
    <cellStyle name="Comma 2 3 6" xfId="481" xr:uid="{00000000-0005-0000-0000-000003030000}"/>
    <cellStyle name="Comma 2 3 7" xfId="482" xr:uid="{00000000-0005-0000-0000-000004030000}"/>
    <cellStyle name="Comma 2 30" xfId="483" xr:uid="{00000000-0005-0000-0000-000005030000}"/>
    <cellStyle name="Comma 2 30 2" xfId="484" xr:uid="{00000000-0005-0000-0000-000006030000}"/>
    <cellStyle name="Comma 2 30 3" xfId="485" xr:uid="{00000000-0005-0000-0000-000007030000}"/>
    <cellStyle name="Comma 2 31" xfId="486" xr:uid="{00000000-0005-0000-0000-000008030000}"/>
    <cellStyle name="Comma 2 31 2" xfId="487" xr:uid="{00000000-0005-0000-0000-000009030000}"/>
    <cellStyle name="Comma 2 31 3" xfId="488" xr:uid="{00000000-0005-0000-0000-00000A030000}"/>
    <cellStyle name="Comma 2 32" xfId="489" xr:uid="{00000000-0005-0000-0000-00000B030000}"/>
    <cellStyle name="Comma 2 32 2" xfId="490" xr:uid="{00000000-0005-0000-0000-00000C030000}"/>
    <cellStyle name="Comma 2 32 3" xfId="491" xr:uid="{00000000-0005-0000-0000-00000D030000}"/>
    <cellStyle name="Comma 2 33" xfId="492" xr:uid="{00000000-0005-0000-0000-00000E030000}"/>
    <cellStyle name="Comma 2 33 2" xfId="493" xr:uid="{00000000-0005-0000-0000-00000F030000}"/>
    <cellStyle name="Comma 2 33 3" xfId="494" xr:uid="{00000000-0005-0000-0000-000010030000}"/>
    <cellStyle name="Comma 2 34" xfId="495" xr:uid="{00000000-0005-0000-0000-000011030000}"/>
    <cellStyle name="Comma 2 34 2" xfId="496" xr:uid="{00000000-0005-0000-0000-000012030000}"/>
    <cellStyle name="Comma 2 34 3" xfId="497" xr:uid="{00000000-0005-0000-0000-000013030000}"/>
    <cellStyle name="Comma 2 35" xfId="498" xr:uid="{00000000-0005-0000-0000-000014030000}"/>
    <cellStyle name="Comma 2 35 2" xfId="499" xr:uid="{00000000-0005-0000-0000-000015030000}"/>
    <cellStyle name="Comma 2 35 3" xfId="500" xr:uid="{00000000-0005-0000-0000-000016030000}"/>
    <cellStyle name="Comma 2 36" xfId="501" xr:uid="{00000000-0005-0000-0000-000017030000}"/>
    <cellStyle name="Comma 2 36 2" xfId="502" xr:uid="{00000000-0005-0000-0000-000018030000}"/>
    <cellStyle name="Comma 2 36 3" xfId="503" xr:uid="{00000000-0005-0000-0000-000019030000}"/>
    <cellStyle name="Comma 2 37" xfId="504" xr:uid="{00000000-0005-0000-0000-00001A030000}"/>
    <cellStyle name="Comma 2 37 2" xfId="505" xr:uid="{00000000-0005-0000-0000-00001B030000}"/>
    <cellStyle name="Comma 2 37 3" xfId="506" xr:uid="{00000000-0005-0000-0000-00001C030000}"/>
    <cellStyle name="Comma 2 38" xfId="507" xr:uid="{00000000-0005-0000-0000-00001D030000}"/>
    <cellStyle name="Comma 2 38 2" xfId="508" xr:uid="{00000000-0005-0000-0000-00001E030000}"/>
    <cellStyle name="Comma 2 38 3" xfId="509" xr:uid="{00000000-0005-0000-0000-00001F030000}"/>
    <cellStyle name="Comma 2 39" xfId="510" xr:uid="{00000000-0005-0000-0000-000020030000}"/>
    <cellStyle name="Comma 2 39 2" xfId="511" xr:uid="{00000000-0005-0000-0000-000021030000}"/>
    <cellStyle name="Comma 2 39 3" xfId="512" xr:uid="{00000000-0005-0000-0000-000022030000}"/>
    <cellStyle name="Comma 2 4" xfId="513" xr:uid="{00000000-0005-0000-0000-000023030000}"/>
    <cellStyle name="Comma 2 4 2" xfId="514" xr:uid="{00000000-0005-0000-0000-000024030000}"/>
    <cellStyle name="Comma 2 4 3" xfId="515" xr:uid="{00000000-0005-0000-0000-000025030000}"/>
    <cellStyle name="Comma 2 40" xfId="516" xr:uid="{00000000-0005-0000-0000-000026030000}"/>
    <cellStyle name="Comma 2 40 2" xfId="517" xr:uid="{00000000-0005-0000-0000-000027030000}"/>
    <cellStyle name="Comma 2 40 3" xfId="518" xr:uid="{00000000-0005-0000-0000-000028030000}"/>
    <cellStyle name="Comma 2 41" xfId="519" xr:uid="{00000000-0005-0000-0000-000029030000}"/>
    <cellStyle name="Comma 2 42" xfId="520" xr:uid="{00000000-0005-0000-0000-00002A030000}"/>
    <cellStyle name="Comma 2 43" xfId="521" xr:uid="{00000000-0005-0000-0000-00002B030000}"/>
    <cellStyle name="Comma 2 44" xfId="522" xr:uid="{00000000-0005-0000-0000-00002C030000}"/>
    <cellStyle name="Comma 2 45" xfId="863" xr:uid="{00000000-0005-0000-0000-00002D030000}"/>
    <cellStyle name="Comma 2 5" xfId="523" xr:uid="{00000000-0005-0000-0000-00002E030000}"/>
    <cellStyle name="Comma 2 5 2" xfId="524" xr:uid="{00000000-0005-0000-0000-00002F030000}"/>
    <cellStyle name="Comma 2 5 3" xfId="525" xr:uid="{00000000-0005-0000-0000-000030030000}"/>
    <cellStyle name="Comma 2 6" xfId="526" xr:uid="{00000000-0005-0000-0000-000031030000}"/>
    <cellStyle name="Comma 2 6 2" xfId="527" xr:uid="{00000000-0005-0000-0000-000032030000}"/>
    <cellStyle name="Comma 2 6 3" xfId="528" xr:uid="{00000000-0005-0000-0000-000033030000}"/>
    <cellStyle name="Comma 2 7" xfId="529" xr:uid="{00000000-0005-0000-0000-000034030000}"/>
    <cellStyle name="Comma 2 7 2" xfId="530" xr:uid="{00000000-0005-0000-0000-000035030000}"/>
    <cellStyle name="Comma 2 7 3" xfId="531" xr:uid="{00000000-0005-0000-0000-000036030000}"/>
    <cellStyle name="Comma 2 8" xfId="532" xr:uid="{00000000-0005-0000-0000-000037030000}"/>
    <cellStyle name="Comma 2 8 2" xfId="533" xr:uid="{00000000-0005-0000-0000-000038030000}"/>
    <cellStyle name="Comma 2 8 3" xfId="534" xr:uid="{00000000-0005-0000-0000-000039030000}"/>
    <cellStyle name="Comma 2 9" xfId="535" xr:uid="{00000000-0005-0000-0000-00003A030000}"/>
    <cellStyle name="Comma 2 9 2" xfId="536" xr:uid="{00000000-0005-0000-0000-00003B030000}"/>
    <cellStyle name="Comma 2 9 3" xfId="537" xr:uid="{00000000-0005-0000-0000-00003C030000}"/>
    <cellStyle name="Comma 20" xfId="538" xr:uid="{00000000-0005-0000-0000-00003D030000}"/>
    <cellStyle name="Comma 21" xfId="860" xr:uid="{00000000-0005-0000-0000-00003E030000}"/>
    <cellStyle name="Comma 22" xfId="1170" xr:uid="{00000000-0005-0000-0000-00003F030000}"/>
    <cellStyle name="Comma 3" xfId="539" xr:uid="{00000000-0005-0000-0000-000040030000}"/>
    <cellStyle name="Comma 3 2" xfId="540" xr:uid="{00000000-0005-0000-0000-000041030000}"/>
    <cellStyle name="Comma 3 2 2" xfId="541" xr:uid="{00000000-0005-0000-0000-000042030000}"/>
    <cellStyle name="Comma 3 2 3" xfId="542" xr:uid="{00000000-0005-0000-0000-000043030000}"/>
    <cellStyle name="Comma 3 2 4" xfId="868" xr:uid="{00000000-0005-0000-0000-000044030000}"/>
    <cellStyle name="Comma 3 3" xfId="543" xr:uid="{00000000-0005-0000-0000-000045030000}"/>
    <cellStyle name="Comma 3 3 2" xfId="544" xr:uid="{00000000-0005-0000-0000-000046030000}"/>
    <cellStyle name="Comma 3 3 3" xfId="545" xr:uid="{00000000-0005-0000-0000-000047030000}"/>
    <cellStyle name="Comma 3 3 4" xfId="869" xr:uid="{00000000-0005-0000-0000-000048030000}"/>
    <cellStyle name="Comma 3 4" xfId="546" xr:uid="{00000000-0005-0000-0000-000049030000}"/>
    <cellStyle name="Comma 3 4 2" xfId="870" xr:uid="{00000000-0005-0000-0000-00004A030000}"/>
    <cellStyle name="Comma 3 5" xfId="547" xr:uid="{00000000-0005-0000-0000-00004B030000}"/>
    <cellStyle name="Comma 3 6" xfId="548" xr:uid="{00000000-0005-0000-0000-00004C030000}"/>
    <cellStyle name="Comma 3 7" xfId="866" xr:uid="{00000000-0005-0000-0000-00004D030000}"/>
    <cellStyle name="Comma 3 8" xfId="867" xr:uid="{00000000-0005-0000-0000-00004E030000}"/>
    <cellStyle name="Comma 4" xfId="549" xr:uid="{00000000-0005-0000-0000-00004F030000}"/>
    <cellStyle name="Comma 4 10" xfId="1172" xr:uid="{00000000-0005-0000-0000-000050030000}"/>
    <cellStyle name="Comma 4 11" xfId="1173" xr:uid="{00000000-0005-0000-0000-000051030000}"/>
    <cellStyle name="Comma 4 12" xfId="1174" xr:uid="{00000000-0005-0000-0000-000052030000}"/>
    <cellStyle name="Comma 4 13" xfId="1175" xr:uid="{00000000-0005-0000-0000-000053030000}"/>
    <cellStyle name="Comma 4 14" xfId="1176" xr:uid="{00000000-0005-0000-0000-000054030000}"/>
    <cellStyle name="Comma 4 15" xfId="1177" xr:uid="{00000000-0005-0000-0000-000055030000}"/>
    <cellStyle name="Comma 4 16" xfId="1178" xr:uid="{00000000-0005-0000-0000-000056030000}"/>
    <cellStyle name="Comma 4 17" xfId="1179" xr:uid="{00000000-0005-0000-0000-000057030000}"/>
    <cellStyle name="Comma 4 18" xfId="1171" xr:uid="{00000000-0005-0000-0000-000058030000}"/>
    <cellStyle name="Comma 4 2" xfId="550" xr:uid="{00000000-0005-0000-0000-000059030000}"/>
    <cellStyle name="Comma 4 2 2" xfId="551" xr:uid="{00000000-0005-0000-0000-00005A030000}"/>
    <cellStyle name="Comma 4 2 3" xfId="1181" xr:uid="{00000000-0005-0000-0000-00005B030000}"/>
    <cellStyle name="Comma 4 2 4" xfId="1180" xr:uid="{00000000-0005-0000-0000-00005C030000}"/>
    <cellStyle name="Comma 4 3" xfId="871" xr:uid="{00000000-0005-0000-0000-00005D030000}"/>
    <cellStyle name="Comma 4 4" xfId="1182" xr:uid="{00000000-0005-0000-0000-00005E030000}"/>
    <cellStyle name="Comma 4 5" xfId="1183" xr:uid="{00000000-0005-0000-0000-00005F030000}"/>
    <cellStyle name="Comma 4 6" xfId="1184" xr:uid="{00000000-0005-0000-0000-000060030000}"/>
    <cellStyle name="Comma 4 7" xfId="1185" xr:uid="{00000000-0005-0000-0000-000061030000}"/>
    <cellStyle name="Comma 4 8" xfId="1186" xr:uid="{00000000-0005-0000-0000-000062030000}"/>
    <cellStyle name="Comma 4 9" xfId="1187" xr:uid="{00000000-0005-0000-0000-000063030000}"/>
    <cellStyle name="Comma 5" xfId="552" xr:uid="{00000000-0005-0000-0000-000064030000}"/>
    <cellStyle name="Comma 5 2" xfId="553" xr:uid="{00000000-0005-0000-0000-000065030000}"/>
    <cellStyle name="Comma 5 2 2" xfId="554" xr:uid="{00000000-0005-0000-0000-000066030000}"/>
    <cellStyle name="Comma 5 2 3" xfId="555" xr:uid="{00000000-0005-0000-0000-000067030000}"/>
    <cellStyle name="Comma 5 3" xfId="556" xr:uid="{00000000-0005-0000-0000-000068030000}"/>
    <cellStyle name="Comma 5 4" xfId="557" xr:uid="{00000000-0005-0000-0000-000069030000}"/>
    <cellStyle name="Comma 6" xfId="558" xr:uid="{00000000-0005-0000-0000-00006A030000}"/>
    <cellStyle name="Comma 6 2" xfId="559" xr:uid="{00000000-0005-0000-0000-00006B030000}"/>
    <cellStyle name="Comma 6 2 2" xfId="560" xr:uid="{00000000-0005-0000-0000-00006C030000}"/>
    <cellStyle name="Comma 6 2 3" xfId="561" xr:uid="{00000000-0005-0000-0000-00006D030000}"/>
    <cellStyle name="Comma 6 3" xfId="562" xr:uid="{00000000-0005-0000-0000-00006E030000}"/>
    <cellStyle name="Comma 6 3 2" xfId="563" xr:uid="{00000000-0005-0000-0000-00006F030000}"/>
    <cellStyle name="Comma 6 3 3" xfId="564" xr:uid="{00000000-0005-0000-0000-000070030000}"/>
    <cellStyle name="Comma 6 4" xfId="565" xr:uid="{00000000-0005-0000-0000-000071030000}"/>
    <cellStyle name="Comma 6 4 2" xfId="566" xr:uid="{00000000-0005-0000-0000-000072030000}"/>
    <cellStyle name="Comma 6 4 3" xfId="567" xr:uid="{00000000-0005-0000-0000-000073030000}"/>
    <cellStyle name="Comma 6 5" xfId="568" xr:uid="{00000000-0005-0000-0000-000074030000}"/>
    <cellStyle name="Comma 6 5 2" xfId="569" xr:uid="{00000000-0005-0000-0000-000075030000}"/>
    <cellStyle name="Comma 6 5 3" xfId="570" xr:uid="{00000000-0005-0000-0000-000076030000}"/>
    <cellStyle name="Comma 6 6" xfId="571" xr:uid="{00000000-0005-0000-0000-000077030000}"/>
    <cellStyle name="Comma 6 6 2" xfId="572" xr:uid="{00000000-0005-0000-0000-000078030000}"/>
    <cellStyle name="Comma 6 6 3" xfId="573" xr:uid="{00000000-0005-0000-0000-000079030000}"/>
    <cellStyle name="Comma 6 7" xfId="574" xr:uid="{00000000-0005-0000-0000-00007A030000}"/>
    <cellStyle name="Comma 6 8" xfId="575" xr:uid="{00000000-0005-0000-0000-00007B030000}"/>
    <cellStyle name="Comma 7" xfId="576" xr:uid="{00000000-0005-0000-0000-00007C030000}"/>
    <cellStyle name="Comma 8" xfId="577" xr:uid="{00000000-0005-0000-0000-00007D030000}"/>
    <cellStyle name="Comma 8 2" xfId="578" xr:uid="{00000000-0005-0000-0000-00007E030000}"/>
    <cellStyle name="Comma 9" xfId="579" xr:uid="{00000000-0005-0000-0000-00007F030000}"/>
    <cellStyle name="Euro" xfId="580" xr:uid="{00000000-0005-0000-0000-000080030000}"/>
    <cellStyle name="Explanatory Text" xfId="16" builtinId="53" customBuiltin="1"/>
    <cellStyle name="Explanatory Text 2" xfId="581" xr:uid="{00000000-0005-0000-0000-000082030000}"/>
    <cellStyle name="Explanatory Text 2 2" xfId="1188" xr:uid="{00000000-0005-0000-0000-000083030000}"/>
    <cellStyle name="Explanatory Text 2 3" xfId="1189" xr:uid="{00000000-0005-0000-0000-000084030000}"/>
    <cellStyle name="Explanatory Text 3" xfId="582" xr:uid="{00000000-0005-0000-0000-000085030000}"/>
    <cellStyle name="Explanatory Text 3 2" xfId="1190" xr:uid="{00000000-0005-0000-0000-000086030000}"/>
    <cellStyle name="Explanatory Text 4" xfId="583" xr:uid="{00000000-0005-0000-0000-000087030000}"/>
    <cellStyle name="Good" xfId="7" builtinId="26" customBuiltin="1"/>
    <cellStyle name="Good 2" xfId="584" xr:uid="{00000000-0005-0000-0000-000089030000}"/>
    <cellStyle name="Good 2 2" xfId="1192" xr:uid="{00000000-0005-0000-0000-00008A030000}"/>
    <cellStyle name="Good 2 3" xfId="1193" xr:uid="{00000000-0005-0000-0000-00008B030000}"/>
    <cellStyle name="Good 2 4" xfId="1194" xr:uid="{00000000-0005-0000-0000-00008C030000}"/>
    <cellStyle name="Good 2 5" xfId="1191" xr:uid="{00000000-0005-0000-0000-00008D030000}"/>
    <cellStyle name="Good 3" xfId="585" xr:uid="{00000000-0005-0000-0000-00008E030000}"/>
    <cellStyle name="Good 3 2" xfId="1196" xr:uid="{00000000-0005-0000-0000-00008F030000}"/>
    <cellStyle name="Good 3 3" xfId="1197" xr:uid="{00000000-0005-0000-0000-000090030000}"/>
    <cellStyle name="Good 3 4" xfId="1195" xr:uid="{00000000-0005-0000-0000-000091030000}"/>
    <cellStyle name="Good 4" xfId="586" xr:uid="{00000000-0005-0000-0000-000092030000}"/>
    <cellStyle name="Heading 1" xfId="3" builtinId="16" customBuiltin="1"/>
    <cellStyle name="Heading 1 2" xfId="587" xr:uid="{00000000-0005-0000-0000-000094030000}"/>
    <cellStyle name="Heading 1 2 2" xfId="1198" xr:uid="{00000000-0005-0000-0000-000095030000}"/>
    <cellStyle name="Heading 1 2 3" xfId="1199" xr:uid="{00000000-0005-0000-0000-000096030000}"/>
    <cellStyle name="Heading 1 3" xfId="588" xr:uid="{00000000-0005-0000-0000-000097030000}"/>
    <cellStyle name="Heading 1 3 2" xfId="1200" xr:uid="{00000000-0005-0000-0000-000098030000}"/>
    <cellStyle name="Heading 1 4" xfId="589" xr:uid="{00000000-0005-0000-0000-000099030000}"/>
    <cellStyle name="Heading 2" xfId="4" builtinId="17" customBuiltin="1"/>
    <cellStyle name="Heading 2 2" xfId="590" xr:uid="{00000000-0005-0000-0000-00009B030000}"/>
    <cellStyle name="Heading 2 2 2" xfId="1201" xr:uid="{00000000-0005-0000-0000-00009C030000}"/>
    <cellStyle name="Heading 2 2 3" xfId="1202" xr:uid="{00000000-0005-0000-0000-00009D030000}"/>
    <cellStyle name="Heading 2 3" xfId="591" xr:uid="{00000000-0005-0000-0000-00009E030000}"/>
    <cellStyle name="Heading 2 3 2" xfId="1203" xr:uid="{00000000-0005-0000-0000-00009F030000}"/>
    <cellStyle name="Heading 2 4" xfId="592" xr:uid="{00000000-0005-0000-0000-0000A0030000}"/>
    <cellStyle name="Heading 3" xfId="5" builtinId="18" customBuiltin="1"/>
    <cellStyle name="Heading 3 2" xfId="593" xr:uid="{00000000-0005-0000-0000-0000A2030000}"/>
    <cellStyle name="Heading 3 2 2" xfId="1204" xr:uid="{00000000-0005-0000-0000-0000A3030000}"/>
    <cellStyle name="Heading 3 2 3" xfId="1205" xr:uid="{00000000-0005-0000-0000-0000A4030000}"/>
    <cellStyle name="Heading 3 3" xfId="594" xr:uid="{00000000-0005-0000-0000-0000A5030000}"/>
    <cellStyle name="Heading 3 3 2" xfId="1206" xr:uid="{00000000-0005-0000-0000-0000A6030000}"/>
    <cellStyle name="Heading 3 4" xfId="595" xr:uid="{00000000-0005-0000-0000-0000A7030000}"/>
    <cellStyle name="Heading 4" xfId="6" builtinId="19" customBuiltin="1"/>
    <cellStyle name="Heading 4 2" xfId="596" xr:uid="{00000000-0005-0000-0000-0000A9030000}"/>
    <cellStyle name="Heading 4 2 2" xfId="1207" xr:uid="{00000000-0005-0000-0000-0000AA030000}"/>
    <cellStyle name="Heading 4 2 3" xfId="1208" xr:uid="{00000000-0005-0000-0000-0000AB030000}"/>
    <cellStyle name="Heading 4 3" xfId="597" xr:uid="{00000000-0005-0000-0000-0000AC030000}"/>
    <cellStyle name="Heading 4 3 2" xfId="1209" xr:uid="{00000000-0005-0000-0000-0000AD030000}"/>
    <cellStyle name="Heading 4 4" xfId="598" xr:uid="{00000000-0005-0000-0000-0000AE030000}"/>
    <cellStyle name="Hyperlink 2" xfId="1210" xr:uid="{00000000-0005-0000-0000-0000AF030000}"/>
    <cellStyle name="Hyperlink 4" xfId="1211" xr:uid="{00000000-0005-0000-0000-0000B0030000}"/>
    <cellStyle name="Input" xfId="10" builtinId="20" customBuiltin="1"/>
    <cellStyle name="Input 2" xfId="599" xr:uid="{00000000-0005-0000-0000-0000B2030000}"/>
    <cellStyle name="Input 2 2" xfId="1213" xr:uid="{00000000-0005-0000-0000-0000B3030000}"/>
    <cellStyle name="Input 2 3" xfId="1214" xr:uid="{00000000-0005-0000-0000-0000B4030000}"/>
    <cellStyle name="Input 2 4" xfId="1215" xr:uid="{00000000-0005-0000-0000-0000B5030000}"/>
    <cellStyle name="Input 2 5" xfId="1212" xr:uid="{00000000-0005-0000-0000-0000B6030000}"/>
    <cellStyle name="Input 3" xfId="600" xr:uid="{00000000-0005-0000-0000-0000B7030000}"/>
    <cellStyle name="Input 3 2" xfId="1217" xr:uid="{00000000-0005-0000-0000-0000B8030000}"/>
    <cellStyle name="Input 3 3" xfId="1218" xr:uid="{00000000-0005-0000-0000-0000B9030000}"/>
    <cellStyle name="Input 3 4" xfId="1216" xr:uid="{00000000-0005-0000-0000-0000BA030000}"/>
    <cellStyle name="Input 4" xfId="601" xr:uid="{00000000-0005-0000-0000-0000BB030000}"/>
    <cellStyle name="Linked Cell" xfId="13" builtinId="24" customBuiltin="1"/>
    <cellStyle name="Linked Cell 2" xfId="602" xr:uid="{00000000-0005-0000-0000-0000BD030000}"/>
    <cellStyle name="Linked Cell 2 2" xfId="1219" xr:uid="{00000000-0005-0000-0000-0000BE030000}"/>
    <cellStyle name="Linked Cell 2 3" xfId="1220" xr:uid="{00000000-0005-0000-0000-0000BF030000}"/>
    <cellStyle name="Linked Cell 3" xfId="603" xr:uid="{00000000-0005-0000-0000-0000C0030000}"/>
    <cellStyle name="Linked Cell 3 2" xfId="1221" xr:uid="{00000000-0005-0000-0000-0000C1030000}"/>
    <cellStyle name="Linked Cell 4" xfId="604" xr:uid="{00000000-0005-0000-0000-0000C2030000}"/>
    <cellStyle name="Neutral" xfId="9" builtinId="28" customBuiltin="1"/>
    <cellStyle name="Neutral 2" xfId="605" xr:uid="{00000000-0005-0000-0000-0000C4030000}"/>
    <cellStyle name="Neutral 2 2" xfId="1223" xr:uid="{00000000-0005-0000-0000-0000C5030000}"/>
    <cellStyle name="Neutral 2 3" xfId="1224" xr:uid="{00000000-0005-0000-0000-0000C6030000}"/>
    <cellStyle name="Neutral 2 4" xfId="1225" xr:uid="{00000000-0005-0000-0000-0000C7030000}"/>
    <cellStyle name="Neutral 2 5" xfId="1222" xr:uid="{00000000-0005-0000-0000-0000C8030000}"/>
    <cellStyle name="Neutral 3" xfId="606" xr:uid="{00000000-0005-0000-0000-0000C9030000}"/>
    <cellStyle name="Neutral 3 2" xfId="1227" xr:uid="{00000000-0005-0000-0000-0000CA030000}"/>
    <cellStyle name="Neutral 3 3" xfId="1228" xr:uid="{00000000-0005-0000-0000-0000CB030000}"/>
    <cellStyle name="Neutral 3 4" xfId="1226" xr:uid="{00000000-0005-0000-0000-0000CC030000}"/>
    <cellStyle name="Neutral 4" xfId="607" xr:uid="{00000000-0005-0000-0000-0000CD030000}"/>
    <cellStyle name="Normal" xfId="0" builtinId="0"/>
    <cellStyle name="Normal 10" xfId="608" xr:uid="{00000000-0005-0000-0000-0000CF030000}"/>
    <cellStyle name="Normal 10 2" xfId="1230" xr:uid="{00000000-0005-0000-0000-0000D0030000}"/>
    <cellStyle name="Normal 10 3" xfId="1229" xr:uid="{00000000-0005-0000-0000-0000D1030000}"/>
    <cellStyle name="Normal 11" xfId="609" xr:uid="{00000000-0005-0000-0000-0000D2030000}"/>
    <cellStyle name="Normal 11 2" xfId="1232" xr:uid="{00000000-0005-0000-0000-0000D3030000}"/>
    <cellStyle name="Normal 11 3" xfId="1231" xr:uid="{00000000-0005-0000-0000-0000D4030000}"/>
    <cellStyle name="Normal 12" xfId="610" xr:uid="{00000000-0005-0000-0000-0000D5030000}"/>
    <cellStyle name="Normal 13" xfId="611" xr:uid="{00000000-0005-0000-0000-0000D6030000}"/>
    <cellStyle name="Normal 13 2" xfId="612" xr:uid="{00000000-0005-0000-0000-0000D7030000}"/>
    <cellStyle name="Normal 13 3" xfId="613" xr:uid="{00000000-0005-0000-0000-0000D8030000}"/>
    <cellStyle name="Normal 13 4" xfId="1233" xr:uid="{00000000-0005-0000-0000-0000D9030000}"/>
    <cellStyle name="Normal 14" xfId="614" xr:uid="{00000000-0005-0000-0000-0000DA030000}"/>
    <cellStyle name="Normal 15" xfId="615" xr:uid="{00000000-0005-0000-0000-0000DB030000}"/>
    <cellStyle name="Normal 15 2" xfId="616" xr:uid="{00000000-0005-0000-0000-0000DC030000}"/>
    <cellStyle name="Normal 16" xfId="617" xr:uid="{00000000-0005-0000-0000-0000DD030000}"/>
    <cellStyle name="Normal 16 2" xfId="618" xr:uid="{00000000-0005-0000-0000-0000DE030000}"/>
    <cellStyle name="Normal 17" xfId="619" xr:uid="{00000000-0005-0000-0000-0000DF030000}"/>
    <cellStyle name="Normal 17 2" xfId="620" xr:uid="{00000000-0005-0000-0000-0000E0030000}"/>
    <cellStyle name="Normal 18" xfId="621" xr:uid="{00000000-0005-0000-0000-0000E1030000}"/>
    <cellStyle name="Normal 18 2" xfId="622" xr:uid="{00000000-0005-0000-0000-0000E2030000}"/>
    <cellStyle name="Normal 19" xfId="623" xr:uid="{00000000-0005-0000-0000-0000E3030000}"/>
    <cellStyle name="Normal 19 2" xfId="624" xr:uid="{00000000-0005-0000-0000-0000E4030000}"/>
    <cellStyle name="Normal 2" xfId="1" xr:uid="{00000000-0005-0000-0000-0000E5030000}"/>
    <cellStyle name="Normal 2 10" xfId="625" xr:uid="{00000000-0005-0000-0000-0000E6030000}"/>
    <cellStyle name="Normal 2 11" xfId="626" xr:uid="{00000000-0005-0000-0000-0000E7030000}"/>
    <cellStyle name="Normal 2 12" xfId="627" xr:uid="{00000000-0005-0000-0000-0000E8030000}"/>
    <cellStyle name="Normal 2 13" xfId="628" xr:uid="{00000000-0005-0000-0000-0000E9030000}"/>
    <cellStyle name="Normal 2 14" xfId="629" xr:uid="{00000000-0005-0000-0000-0000EA030000}"/>
    <cellStyle name="Normal 2 15" xfId="862" xr:uid="{00000000-0005-0000-0000-0000EB030000}"/>
    <cellStyle name="Normal 2 2" xfId="630" xr:uid="{00000000-0005-0000-0000-0000EC030000}"/>
    <cellStyle name="Normal 2 2 10" xfId="631" xr:uid="{00000000-0005-0000-0000-0000ED030000}"/>
    <cellStyle name="Normal 2 2 11" xfId="632" xr:uid="{00000000-0005-0000-0000-0000EE030000}"/>
    <cellStyle name="Normal 2 2 2" xfId="633" xr:uid="{00000000-0005-0000-0000-0000EF030000}"/>
    <cellStyle name="Normal 2 2 2 2" xfId="634" xr:uid="{00000000-0005-0000-0000-0000F0030000}"/>
    <cellStyle name="Normal 2 2 2 2 2" xfId="635" xr:uid="{00000000-0005-0000-0000-0000F1030000}"/>
    <cellStyle name="Normal 2 2 2 2 2 2" xfId="636" xr:uid="{00000000-0005-0000-0000-0000F2030000}"/>
    <cellStyle name="Normal 2 2 2 2 2 3" xfId="637" xr:uid="{00000000-0005-0000-0000-0000F3030000}"/>
    <cellStyle name="Normal 2 2 2 2 2 4" xfId="638" xr:uid="{00000000-0005-0000-0000-0000F4030000}"/>
    <cellStyle name="Normal 2 2 2 2 2 5" xfId="639" xr:uid="{00000000-0005-0000-0000-0000F5030000}"/>
    <cellStyle name="Normal 2 2 2 2 2 6" xfId="640" xr:uid="{00000000-0005-0000-0000-0000F6030000}"/>
    <cellStyle name="Normal 2 2 2 2 2 7" xfId="641" xr:uid="{00000000-0005-0000-0000-0000F7030000}"/>
    <cellStyle name="Normal 2 2 2 2 2 8" xfId="642" xr:uid="{00000000-0005-0000-0000-0000F8030000}"/>
    <cellStyle name="Normal 2 2 2 2 3" xfId="643" xr:uid="{00000000-0005-0000-0000-0000F9030000}"/>
    <cellStyle name="Normal 2 2 2 2 4" xfId="644" xr:uid="{00000000-0005-0000-0000-0000FA030000}"/>
    <cellStyle name="Normal 2 2 2 2 5" xfId="645" xr:uid="{00000000-0005-0000-0000-0000FB030000}"/>
    <cellStyle name="Normal 2 2 2 2 6" xfId="646" xr:uid="{00000000-0005-0000-0000-0000FC030000}"/>
    <cellStyle name="Normal 2 2 2 2 7" xfId="647" xr:uid="{00000000-0005-0000-0000-0000FD030000}"/>
    <cellStyle name="Normal 2 2 2 2 8" xfId="648" xr:uid="{00000000-0005-0000-0000-0000FE030000}"/>
    <cellStyle name="Normal 2 2 2 3" xfId="649" xr:uid="{00000000-0005-0000-0000-0000FF030000}"/>
    <cellStyle name="Normal 2 2 2 4" xfId="650" xr:uid="{00000000-0005-0000-0000-000000040000}"/>
    <cellStyle name="Normal 2 2 2 5" xfId="651" xr:uid="{00000000-0005-0000-0000-000001040000}"/>
    <cellStyle name="Normal 2 2 2 6" xfId="652" xr:uid="{00000000-0005-0000-0000-000002040000}"/>
    <cellStyle name="Normal 2 2 2 7" xfId="653" xr:uid="{00000000-0005-0000-0000-000003040000}"/>
    <cellStyle name="Normal 2 2 2 8" xfId="654" xr:uid="{00000000-0005-0000-0000-000004040000}"/>
    <cellStyle name="Normal 2 2 2 9" xfId="655" xr:uid="{00000000-0005-0000-0000-000005040000}"/>
    <cellStyle name="Normal 2 2 3" xfId="656" xr:uid="{00000000-0005-0000-0000-000006040000}"/>
    <cellStyle name="Normal 2 2 4" xfId="657" xr:uid="{00000000-0005-0000-0000-000007040000}"/>
    <cellStyle name="Normal 2 2 5" xfId="658" xr:uid="{00000000-0005-0000-0000-000008040000}"/>
    <cellStyle name="Normal 2 2 5 2" xfId="659" xr:uid="{00000000-0005-0000-0000-000009040000}"/>
    <cellStyle name="Normal 2 2 6" xfId="660" xr:uid="{00000000-0005-0000-0000-00000A040000}"/>
    <cellStyle name="Normal 2 2 7" xfId="661" xr:uid="{00000000-0005-0000-0000-00000B040000}"/>
    <cellStyle name="Normal 2 2 8" xfId="662" xr:uid="{00000000-0005-0000-0000-00000C040000}"/>
    <cellStyle name="Normal 2 2 9" xfId="663" xr:uid="{00000000-0005-0000-0000-00000D040000}"/>
    <cellStyle name="Normal 2 3" xfId="664" xr:uid="{00000000-0005-0000-0000-00000E040000}"/>
    <cellStyle name="Normal 2 3 2" xfId="665" xr:uid="{00000000-0005-0000-0000-00000F040000}"/>
    <cellStyle name="Normal 2 3 2 2" xfId="666" xr:uid="{00000000-0005-0000-0000-000010040000}"/>
    <cellStyle name="Normal 2 3 3" xfId="667" xr:uid="{00000000-0005-0000-0000-000011040000}"/>
    <cellStyle name="Normal 2 4" xfId="668" xr:uid="{00000000-0005-0000-0000-000012040000}"/>
    <cellStyle name="Normal 2 5" xfId="669" xr:uid="{00000000-0005-0000-0000-000013040000}"/>
    <cellStyle name="Normal 2 5 2" xfId="670" xr:uid="{00000000-0005-0000-0000-000014040000}"/>
    <cellStyle name="Normal 2 6" xfId="671" xr:uid="{00000000-0005-0000-0000-000015040000}"/>
    <cellStyle name="Normal 2 7" xfId="672" xr:uid="{00000000-0005-0000-0000-000016040000}"/>
    <cellStyle name="Normal 2 8" xfId="673" xr:uid="{00000000-0005-0000-0000-000017040000}"/>
    <cellStyle name="Normal 2 9" xfId="674" xr:uid="{00000000-0005-0000-0000-000018040000}"/>
    <cellStyle name="Normal 20" xfId="675" xr:uid="{00000000-0005-0000-0000-000019040000}"/>
    <cellStyle name="Normal 21" xfId="676" xr:uid="{00000000-0005-0000-0000-00001A040000}"/>
    <cellStyle name="Normal 22" xfId="677" xr:uid="{00000000-0005-0000-0000-00001B040000}"/>
    <cellStyle name="Normal 23" xfId="43" xr:uid="{00000000-0005-0000-0000-00001C040000}"/>
    <cellStyle name="Normal 24" xfId="859" xr:uid="{00000000-0005-0000-0000-00001D040000}"/>
    <cellStyle name="Normal 24 2" xfId="1235" xr:uid="{00000000-0005-0000-0000-00001E040000}"/>
    <cellStyle name="Normal 24 3" xfId="1234" xr:uid="{00000000-0005-0000-0000-00001F040000}"/>
    <cellStyle name="Normal 3" xfId="678" xr:uid="{00000000-0005-0000-0000-000020040000}"/>
    <cellStyle name="Normal 3 10" xfId="679" xr:uid="{00000000-0005-0000-0000-000021040000}"/>
    <cellStyle name="Normal 3 11" xfId="865" xr:uid="{00000000-0005-0000-0000-000022040000}"/>
    <cellStyle name="Normal 3 11 2" xfId="1237" xr:uid="{00000000-0005-0000-0000-000023040000}"/>
    <cellStyle name="Normal 3 11 3" xfId="1236" xr:uid="{00000000-0005-0000-0000-000024040000}"/>
    <cellStyle name="Normal 3 12" xfId="1238" xr:uid="{00000000-0005-0000-0000-000025040000}"/>
    <cellStyle name="Normal 3 13" xfId="1239" xr:uid="{00000000-0005-0000-0000-000026040000}"/>
    <cellStyle name="Normal 3 14" xfId="1240" xr:uid="{00000000-0005-0000-0000-000027040000}"/>
    <cellStyle name="Normal 3 15" xfId="1241" xr:uid="{00000000-0005-0000-0000-000028040000}"/>
    <cellStyle name="Normal 3 16" xfId="1242" xr:uid="{00000000-0005-0000-0000-000029040000}"/>
    <cellStyle name="Normal 3 17" xfId="1243" xr:uid="{00000000-0005-0000-0000-00002A040000}"/>
    <cellStyle name="Normal 3 2" xfId="680" xr:uid="{00000000-0005-0000-0000-00002B040000}"/>
    <cellStyle name="Normal 3 2 2" xfId="681" xr:uid="{00000000-0005-0000-0000-00002C040000}"/>
    <cellStyle name="Normal 3 2 2 2" xfId="1244" xr:uid="{00000000-0005-0000-0000-00002D040000}"/>
    <cellStyle name="Normal 3 2 2 3" xfId="1245" xr:uid="{00000000-0005-0000-0000-00002E040000}"/>
    <cellStyle name="Normal 3 2 2 3 2" xfId="1246" xr:uid="{00000000-0005-0000-0000-00002F040000}"/>
    <cellStyle name="Normal 3 2 2 4" xfId="1247" xr:uid="{00000000-0005-0000-0000-000030040000}"/>
    <cellStyle name="Normal 3 3" xfId="682" xr:uid="{00000000-0005-0000-0000-000031040000}"/>
    <cellStyle name="Normal 3 3 2" xfId="683" xr:uid="{00000000-0005-0000-0000-000032040000}"/>
    <cellStyle name="Normal 3 4" xfId="684" xr:uid="{00000000-0005-0000-0000-000033040000}"/>
    <cellStyle name="Normal 3 4 2" xfId="1249" xr:uid="{00000000-0005-0000-0000-000034040000}"/>
    <cellStyle name="Normal 3 4 3" xfId="1250" xr:uid="{00000000-0005-0000-0000-000035040000}"/>
    <cellStyle name="Normal 3 4 4" xfId="1248" xr:uid="{00000000-0005-0000-0000-000036040000}"/>
    <cellStyle name="Normal 3 5" xfId="685" xr:uid="{00000000-0005-0000-0000-000037040000}"/>
    <cellStyle name="Normal 3 6" xfId="686" xr:uid="{00000000-0005-0000-0000-000038040000}"/>
    <cellStyle name="Normal 3 7" xfId="687" xr:uid="{00000000-0005-0000-0000-000039040000}"/>
    <cellStyle name="Normal 3 8" xfId="688" xr:uid="{00000000-0005-0000-0000-00003A040000}"/>
    <cellStyle name="Normal 3 9" xfId="689" xr:uid="{00000000-0005-0000-0000-00003B040000}"/>
    <cellStyle name="Normal 33" xfId="1251" xr:uid="{00000000-0005-0000-0000-00003C040000}"/>
    <cellStyle name="Normal 37" xfId="1252" xr:uid="{00000000-0005-0000-0000-00003D040000}"/>
    <cellStyle name="Normal 38" xfId="1253" xr:uid="{00000000-0005-0000-0000-00003E040000}"/>
    <cellStyle name="Normal 39" xfId="1254" xr:uid="{00000000-0005-0000-0000-00003F040000}"/>
    <cellStyle name="Normal 4" xfId="690" xr:uid="{00000000-0005-0000-0000-000040040000}"/>
    <cellStyle name="Normal 4 10" xfId="1256" xr:uid="{00000000-0005-0000-0000-000041040000}"/>
    <cellStyle name="Normal 4 11" xfId="1257" xr:uid="{00000000-0005-0000-0000-000042040000}"/>
    <cellStyle name="Normal 4 12" xfId="1258" xr:uid="{00000000-0005-0000-0000-000043040000}"/>
    <cellStyle name="Normal 4 13" xfId="1259" xr:uid="{00000000-0005-0000-0000-000044040000}"/>
    <cellStyle name="Normal 4 14" xfId="1260" xr:uid="{00000000-0005-0000-0000-000045040000}"/>
    <cellStyle name="Normal 4 15" xfId="1261" xr:uid="{00000000-0005-0000-0000-000046040000}"/>
    <cellStyle name="Normal 4 16" xfId="1262" xr:uid="{00000000-0005-0000-0000-000047040000}"/>
    <cellStyle name="Normal 4 17" xfId="1263" xr:uid="{00000000-0005-0000-0000-000048040000}"/>
    <cellStyle name="Normal 4 18" xfId="1255" xr:uid="{00000000-0005-0000-0000-000049040000}"/>
    <cellStyle name="Normal 4 2" xfId="691" xr:uid="{00000000-0005-0000-0000-00004A040000}"/>
    <cellStyle name="Normal 4 2 2" xfId="1265" xr:uid="{00000000-0005-0000-0000-00004B040000}"/>
    <cellStyle name="Normal 4 2 3" xfId="1266" xr:uid="{00000000-0005-0000-0000-00004C040000}"/>
    <cellStyle name="Normal 4 2 4" xfId="1264" xr:uid="{00000000-0005-0000-0000-00004D040000}"/>
    <cellStyle name="Normal 4 3" xfId="1267" xr:uid="{00000000-0005-0000-0000-00004E040000}"/>
    <cellStyle name="Normal 4 4" xfId="1268" xr:uid="{00000000-0005-0000-0000-00004F040000}"/>
    <cellStyle name="Normal 4 5" xfId="1269" xr:uid="{00000000-0005-0000-0000-000050040000}"/>
    <cellStyle name="Normal 4 6" xfId="1270" xr:uid="{00000000-0005-0000-0000-000051040000}"/>
    <cellStyle name="Normal 4 7" xfId="1271" xr:uid="{00000000-0005-0000-0000-000052040000}"/>
    <cellStyle name="Normal 4 8" xfId="1272" xr:uid="{00000000-0005-0000-0000-000053040000}"/>
    <cellStyle name="Normal 4 9" xfId="1273" xr:uid="{00000000-0005-0000-0000-000054040000}"/>
    <cellStyle name="Normal 40" xfId="1274" xr:uid="{00000000-0005-0000-0000-000055040000}"/>
    <cellStyle name="Normal 41" xfId="1275" xr:uid="{00000000-0005-0000-0000-000056040000}"/>
    <cellStyle name="Normal 42" xfId="1276" xr:uid="{00000000-0005-0000-0000-000057040000}"/>
    <cellStyle name="Normal 43" xfId="1277" xr:uid="{00000000-0005-0000-0000-000058040000}"/>
    <cellStyle name="Normal 44" xfId="1278" xr:uid="{00000000-0005-0000-0000-000059040000}"/>
    <cellStyle name="Normal 45" xfId="1279" xr:uid="{00000000-0005-0000-0000-00005A040000}"/>
    <cellStyle name="Normal 46" xfId="1280" xr:uid="{00000000-0005-0000-0000-00005B040000}"/>
    <cellStyle name="Normal 47" xfId="1281" xr:uid="{00000000-0005-0000-0000-00005C040000}"/>
    <cellStyle name="Normal 48" xfId="1282" xr:uid="{00000000-0005-0000-0000-00005D040000}"/>
    <cellStyle name="Normal 49" xfId="1283" xr:uid="{00000000-0005-0000-0000-00005E040000}"/>
    <cellStyle name="Normal 5" xfId="692" xr:uid="{00000000-0005-0000-0000-00005F040000}"/>
    <cellStyle name="Normal 5 10" xfId="1284" xr:uid="{00000000-0005-0000-0000-000060040000}"/>
    <cellStyle name="Normal 5 11" xfId="1285" xr:uid="{00000000-0005-0000-0000-000061040000}"/>
    <cellStyle name="Normal 5 12" xfId="1286" xr:uid="{00000000-0005-0000-0000-000062040000}"/>
    <cellStyle name="Normal 5 13" xfId="1287" xr:uid="{00000000-0005-0000-0000-000063040000}"/>
    <cellStyle name="Normal 5 14" xfId="1288" xr:uid="{00000000-0005-0000-0000-000064040000}"/>
    <cellStyle name="Normal 5 15" xfId="1289" xr:uid="{00000000-0005-0000-0000-000065040000}"/>
    <cellStyle name="Normal 5 16" xfId="1290" xr:uid="{00000000-0005-0000-0000-000066040000}"/>
    <cellStyle name="Normal 5 17" xfId="1291" xr:uid="{00000000-0005-0000-0000-000067040000}"/>
    <cellStyle name="Normal 5 18" xfId="1292" xr:uid="{00000000-0005-0000-0000-000068040000}"/>
    <cellStyle name="Normal 5 19" xfId="1293" xr:uid="{00000000-0005-0000-0000-000069040000}"/>
    <cellStyle name="Normal 5 2" xfId="872" xr:uid="{00000000-0005-0000-0000-00006A040000}"/>
    <cellStyle name="Normal 5 2 2" xfId="1295" xr:uid="{00000000-0005-0000-0000-00006B040000}"/>
    <cellStyle name="Normal 5 2 3" xfId="1294" xr:uid="{00000000-0005-0000-0000-00006C040000}"/>
    <cellStyle name="Normal 5 20" xfId="1296" xr:uid="{00000000-0005-0000-0000-00006D040000}"/>
    <cellStyle name="Normal 5 21" xfId="1297" xr:uid="{00000000-0005-0000-0000-00006E040000}"/>
    <cellStyle name="Normal 5 22" xfId="1298" xr:uid="{00000000-0005-0000-0000-00006F040000}"/>
    <cellStyle name="Normal 5 23" xfId="1299" xr:uid="{00000000-0005-0000-0000-000070040000}"/>
    <cellStyle name="Normal 5 24" xfId="1300" xr:uid="{00000000-0005-0000-0000-000071040000}"/>
    <cellStyle name="Normal 5 25" xfId="1301" xr:uid="{00000000-0005-0000-0000-000072040000}"/>
    <cellStyle name="Normal 5 26" xfId="1302" xr:uid="{00000000-0005-0000-0000-000073040000}"/>
    <cellStyle name="Normal 5 27" xfId="1303" xr:uid="{00000000-0005-0000-0000-000074040000}"/>
    <cellStyle name="Normal 5 3" xfId="1304" xr:uid="{00000000-0005-0000-0000-000075040000}"/>
    <cellStyle name="Normal 5 4" xfId="1305" xr:uid="{00000000-0005-0000-0000-000076040000}"/>
    <cellStyle name="Normal 5 5" xfId="1306" xr:uid="{00000000-0005-0000-0000-000077040000}"/>
    <cellStyle name="Normal 5 6" xfId="1307" xr:uid="{00000000-0005-0000-0000-000078040000}"/>
    <cellStyle name="Normal 5 7" xfId="1308" xr:uid="{00000000-0005-0000-0000-000079040000}"/>
    <cellStyle name="Normal 5 8" xfId="1309" xr:uid="{00000000-0005-0000-0000-00007A040000}"/>
    <cellStyle name="Normal 5 9" xfId="1310" xr:uid="{00000000-0005-0000-0000-00007B040000}"/>
    <cellStyle name="Normal 50" xfId="1311" xr:uid="{00000000-0005-0000-0000-00007C040000}"/>
    <cellStyle name="Normal 51" xfId="1312" xr:uid="{00000000-0005-0000-0000-00007D040000}"/>
    <cellStyle name="Normal 52" xfId="1313" xr:uid="{00000000-0005-0000-0000-00007E040000}"/>
    <cellStyle name="Normal 53" xfId="1314" xr:uid="{00000000-0005-0000-0000-00007F040000}"/>
    <cellStyle name="Normal 54" xfId="1315" xr:uid="{00000000-0005-0000-0000-000080040000}"/>
    <cellStyle name="Normal 55" xfId="1316" xr:uid="{00000000-0005-0000-0000-000081040000}"/>
    <cellStyle name="Normal 56" xfId="1317" xr:uid="{00000000-0005-0000-0000-000082040000}"/>
    <cellStyle name="Normal 57" xfId="1318" xr:uid="{00000000-0005-0000-0000-000083040000}"/>
    <cellStyle name="Normal 58" xfId="1319" xr:uid="{00000000-0005-0000-0000-000084040000}"/>
    <cellStyle name="Normal 59" xfId="1320" xr:uid="{00000000-0005-0000-0000-000085040000}"/>
    <cellStyle name="Normal 6" xfId="693" xr:uid="{00000000-0005-0000-0000-000086040000}"/>
    <cellStyle name="Normal 6 2" xfId="694" xr:uid="{00000000-0005-0000-0000-000087040000}"/>
    <cellStyle name="Normal 6 3" xfId="695" xr:uid="{00000000-0005-0000-0000-000088040000}"/>
    <cellStyle name="Normal 6 4" xfId="1321" xr:uid="{00000000-0005-0000-0000-000089040000}"/>
    <cellStyle name="Normal 60" xfId="1322" xr:uid="{00000000-0005-0000-0000-00008A040000}"/>
    <cellStyle name="Normal 61" xfId="1323" xr:uid="{00000000-0005-0000-0000-00008B040000}"/>
    <cellStyle name="Normal 62" xfId="1324" xr:uid="{00000000-0005-0000-0000-00008C040000}"/>
    <cellStyle name="Normal 7" xfId="696" xr:uid="{00000000-0005-0000-0000-00008D040000}"/>
    <cellStyle name="Normal 7 2" xfId="1326" xr:uid="{00000000-0005-0000-0000-00008E040000}"/>
    <cellStyle name="Normal 7 3" xfId="1325" xr:uid="{00000000-0005-0000-0000-00008F040000}"/>
    <cellStyle name="Normal 8" xfId="697" xr:uid="{00000000-0005-0000-0000-000090040000}"/>
    <cellStyle name="Normal 8 2" xfId="1328" xr:uid="{00000000-0005-0000-0000-000091040000}"/>
    <cellStyle name="Normal 8 3" xfId="1327" xr:uid="{00000000-0005-0000-0000-000092040000}"/>
    <cellStyle name="Normal 9" xfId="698" xr:uid="{00000000-0005-0000-0000-000093040000}"/>
    <cellStyle name="Normal 9 2" xfId="1330" xr:uid="{00000000-0005-0000-0000-000094040000}"/>
    <cellStyle name="Normal 9 3" xfId="1329" xr:uid="{00000000-0005-0000-0000-000095040000}"/>
    <cellStyle name="Note 10" xfId="1331" xr:uid="{00000000-0005-0000-0000-000096040000}"/>
    <cellStyle name="Note 10 2" xfId="1332" xr:uid="{00000000-0005-0000-0000-000097040000}"/>
    <cellStyle name="Note 11" xfId="1333" xr:uid="{00000000-0005-0000-0000-000098040000}"/>
    <cellStyle name="Note 11 2" xfId="1334" xr:uid="{00000000-0005-0000-0000-000099040000}"/>
    <cellStyle name="Note 12" xfId="1335" xr:uid="{00000000-0005-0000-0000-00009A040000}"/>
    <cellStyle name="Note 12 2" xfId="1336" xr:uid="{00000000-0005-0000-0000-00009B040000}"/>
    <cellStyle name="Note 13" xfId="1337" xr:uid="{00000000-0005-0000-0000-00009C040000}"/>
    <cellStyle name="Note 13 2" xfId="1338" xr:uid="{00000000-0005-0000-0000-00009D040000}"/>
    <cellStyle name="Note 14" xfId="1339" xr:uid="{00000000-0005-0000-0000-00009E040000}"/>
    <cellStyle name="Note 14 2" xfId="1340" xr:uid="{00000000-0005-0000-0000-00009F040000}"/>
    <cellStyle name="Note 2" xfId="699" xr:uid="{00000000-0005-0000-0000-0000A0040000}"/>
    <cellStyle name="Note 2 10" xfId="1342" xr:uid="{00000000-0005-0000-0000-0000A1040000}"/>
    <cellStyle name="Note 2 10 2" xfId="1343" xr:uid="{00000000-0005-0000-0000-0000A2040000}"/>
    <cellStyle name="Note 2 11" xfId="1344" xr:uid="{00000000-0005-0000-0000-0000A3040000}"/>
    <cellStyle name="Note 2 11 2" xfId="1345" xr:uid="{00000000-0005-0000-0000-0000A4040000}"/>
    <cellStyle name="Note 2 12" xfId="1346" xr:uid="{00000000-0005-0000-0000-0000A5040000}"/>
    <cellStyle name="Note 2 12 2" xfId="1347" xr:uid="{00000000-0005-0000-0000-0000A6040000}"/>
    <cellStyle name="Note 2 13" xfId="1348" xr:uid="{00000000-0005-0000-0000-0000A7040000}"/>
    <cellStyle name="Note 2 13 2" xfId="1349" xr:uid="{00000000-0005-0000-0000-0000A8040000}"/>
    <cellStyle name="Note 2 14" xfId="1350" xr:uid="{00000000-0005-0000-0000-0000A9040000}"/>
    <cellStyle name="Note 2 14 2" xfId="1351" xr:uid="{00000000-0005-0000-0000-0000AA040000}"/>
    <cellStyle name="Note 2 15" xfId="1352" xr:uid="{00000000-0005-0000-0000-0000AB040000}"/>
    <cellStyle name="Note 2 16" xfId="1353" xr:uid="{00000000-0005-0000-0000-0000AC040000}"/>
    <cellStyle name="Note 2 17" xfId="1341" xr:uid="{00000000-0005-0000-0000-0000AD040000}"/>
    <cellStyle name="Note 2 2" xfId="700" xr:uid="{00000000-0005-0000-0000-0000AE040000}"/>
    <cellStyle name="Note 2 2 2" xfId="1355" xr:uid="{00000000-0005-0000-0000-0000AF040000}"/>
    <cellStyle name="Note 2 2 3" xfId="1356" xr:uid="{00000000-0005-0000-0000-0000B0040000}"/>
    <cellStyle name="Note 2 2 4" xfId="1354" xr:uid="{00000000-0005-0000-0000-0000B1040000}"/>
    <cellStyle name="Note 2 3" xfId="701" xr:uid="{00000000-0005-0000-0000-0000B2040000}"/>
    <cellStyle name="Note 2 3 2" xfId="1358" xr:uid="{00000000-0005-0000-0000-0000B3040000}"/>
    <cellStyle name="Note 2 3 3" xfId="1359" xr:uid="{00000000-0005-0000-0000-0000B4040000}"/>
    <cellStyle name="Note 2 3 4" xfId="1357" xr:uid="{00000000-0005-0000-0000-0000B5040000}"/>
    <cellStyle name="Note 2 4" xfId="1360" xr:uid="{00000000-0005-0000-0000-0000B6040000}"/>
    <cellStyle name="Note 2 4 2" xfId="1361" xr:uid="{00000000-0005-0000-0000-0000B7040000}"/>
    <cellStyle name="Note 2 5" xfId="1362" xr:uid="{00000000-0005-0000-0000-0000B8040000}"/>
    <cellStyle name="Note 2 5 2" xfId="1363" xr:uid="{00000000-0005-0000-0000-0000B9040000}"/>
    <cellStyle name="Note 2 6" xfId="1364" xr:uid="{00000000-0005-0000-0000-0000BA040000}"/>
    <cellStyle name="Note 2 6 2" xfId="1365" xr:uid="{00000000-0005-0000-0000-0000BB040000}"/>
    <cellStyle name="Note 2 7" xfId="1366" xr:uid="{00000000-0005-0000-0000-0000BC040000}"/>
    <cellStyle name="Note 2 7 2" xfId="1367" xr:uid="{00000000-0005-0000-0000-0000BD040000}"/>
    <cellStyle name="Note 2 8" xfId="1368" xr:uid="{00000000-0005-0000-0000-0000BE040000}"/>
    <cellStyle name="Note 2 8 2" xfId="1369" xr:uid="{00000000-0005-0000-0000-0000BF040000}"/>
    <cellStyle name="Note 2 9" xfId="1370" xr:uid="{00000000-0005-0000-0000-0000C0040000}"/>
    <cellStyle name="Note 2 9 2" xfId="1371" xr:uid="{00000000-0005-0000-0000-0000C1040000}"/>
    <cellStyle name="Note 3" xfId="702" xr:uid="{00000000-0005-0000-0000-0000C2040000}"/>
    <cellStyle name="Note 3 2" xfId="703" xr:uid="{00000000-0005-0000-0000-0000C3040000}"/>
    <cellStyle name="Note 3 2 2" xfId="1374" xr:uid="{00000000-0005-0000-0000-0000C4040000}"/>
    <cellStyle name="Note 3 2 3" xfId="1375" xr:uid="{00000000-0005-0000-0000-0000C5040000}"/>
    <cellStyle name="Note 3 2 4" xfId="1373" xr:uid="{00000000-0005-0000-0000-0000C6040000}"/>
    <cellStyle name="Note 3 3" xfId="704" xr:uid="{00000000-0005-0000-0000-0000C7040000}"/>
    <cellStyle name="Note 3 3 2" xfId="1377" xr:uid="{00000000-0005-0000-0000-0000C8040000}"/>
    <cellStyle name="Note 3 3 3" xfId="1376" xr:uid="{00000000-0005-0000-0000-0000C9040000}"/>
    <cellStyle name="Note 3 4" xfId="1378" xr:uid="{00000000-0005-0000-0000-0000CA040000}"/>
    <cellStyle name="Note 3 5" xfId="1372" xr:uid="{00000000-0005-0000-0000-0000CB040000}"/>
    <cellStyle name="Note 4" xfId="705" xr:uid="{00000000-0005-0000-0000-0000CC040000}"/>
    <cellStyle name="Note 4 2" xfId="706" xr:uid="{00000000-0005-0000-0000-0000CD040000}"/>
    <cellStyle name="Note 4 2 2" xfId="1381" xr:uid="{00000000-0005-0000-0000-0000CE040000}"/>
    <cellStyle name="Note 4 2 3" xfId="1380" xr:uid="{00000000-0005-0000-0000-0000CF040000}"/>
    <cellStyle name="Note 4 3" xfId="707" xr:uid="{00000000-0005-0000-0000-0000D0040000}"/>
    <cellStyle name="Note 4 4" xfId="1382" xr:uid="{00000000-0005-0000-0000-0000D1040000}"/>
    <cellStyle name="Note 4 5" xfId="1379" xr:uid="{00000000-0005-0000-0000-0000D2040000}"/>
    <cellStyle name="Note 5" xfId="850" xr:uid="{00000000-0005-0000-0000-0000D3040000}"/>
    <cellStyle name="Note 5 2" xfId="1383" xr:uid="{00000000-0005-0000-0000-0000D4040000}"/>
    <cellStyle name="Note 6" xfId="1384" xr:uid="{00000000-0005-0000-0000-0000D5040000}"/>
    <cellStyle name="Note 6 2" xfId="1385" xr:uid="{00000000-0005-0000-0000-0000D6040000}"/>
    <cellStyle name="Note 7" xfId="1386" xr:uid="{00000000-0005-0000-0000-0000D7040000}"/>
    <cellStyle name="Note 7 2" xfId="1387" xr:uid="{00000000-0005-0000-0000-0000D8040000}"/>
    <cellStyle name="Note 8" xfId="1388" xr:uid="{00000000-0005-0000-0000-0000D9040000}"/>
    <cellStyle name="Note 8 2" xfId="1389" xr:uid="{00000000-0005-0000-0000-0000DA040000}"/>
    <cellStyle name="Note 9" xfId="1390" xr:uid="{00000000-0005-0000-0000-0000DB040000}"/>
    <cellStyle name="Note 9 2" xfId="1391" xr:uid="{00000000-0005-0000-0000-0000DC040000}"/>
    <cellStyle name="Output" xfId="11" builtinId="21" customBuiltin="1"/>
    <cellStyle name="Output 2" xfId="708" xr:uid="{00000000-0005-0000-0000-0000DE040000}"/>
    <cellStyle name="Output 2 2" xfId="1393" xr:uid="{00000000-0005-0000-0000-0000DF040000}"/>
    <cellStyle name="Output 2 3" xfId="1394" xr:uid="{00000000-0005-0000-0000-0000E0040000}"/>
    <cellStyle name="Output 2 4" xfId="1395" xr:uid="{00000000-0005-0000-0000-0000E1040000}"/>
    <cellStyle name="Output 2 5" xfId="1392" xr:uid="{00000000-0005-0000-0000-0000E2040000}"/>
    <cellStyle name="Output 3" xfId="709" xr:uid="{00000000-0005-0000-0000-0000E3040000}"/>
    <cellStyle name="Output 3 2" xfId="1397" xr:uid="{00000000-0005-0000-0000-0000E4040000}"/>
    <cellStyle name="Output 3 3" xfId="1398" xr:uid="{00000000-0005-0000-0000-0000E5040000}"/>
    <cellStyle name="Output 3 4" xfId="1396" xr:uid="{00000000-0005-0000-0000-0000E6040000}"/>
    <cellStyle name="Output 4" xfId="710" xr:uid="{00000000-0005-0000-0000-0000E7040000}"/>
    <cellStyle name="Percent 10" xfId="711" xr:uid="{00000000-0005-0000-0000-0000E8040000}"/>
    <cellStyle name="Percent 10 2" xfId="712" xr:uid="{00000000-0005-0000-0000-0000E9040000}"/>
    <cellStyle name="Percent 10 2 2" xfId="713" xr:uid="{00000000-0005-0000-0000-0000EA040000}"/>
    <cellStyle name="Percent 10 2 3" xfId="714" xr:uid="{00000000-0005-0000-0000-0000EB040000}"/>
    <cellStyle name="Percent 10 3" xfId="715" xr:uid="{00000000-0005-0000-0000-0000EC040000}"/>
    <cellStyle name="Percent 10 3 2" xfId="716" xr:uid="{00000000-0005-0000-0000-0000ED040000}"/>
    <cellStyle name="Percent 10 3 3" xfId="717" xr:uid="{00000000-0005-0000-0000-0000EE040000}"/>
    <cellStyle name="Percent 10 4" xfId="718" xr:uid="{00000000-0005-0000-0000-0000EF040000}"/>
    <cellStyle name="Percent 10 4 2" xfId="719" xr:uid="{00000000-0005-0000-0000-0000F0040000}"/>
    <cellStyle name="Percent 10 4 3" xfId="720" xr:uid="{00000000-0005-0000-0000-0000F1040000}"/>
    <cellStyle name="Percent 2" xfId="721" xr:uid="{00000000-0005-0000-0000-0000F2040000}"/>
    <cellStyle name="Percent 2 10" xfId="722" xr:uid="{00000000-0005-0000-0000-0000F3040000}"/>
    <cellStyle name="Percent 2 10 2" xfId="723" xr:uid="{00000000-0005-0000-0000-0000F4040000}"/>
    <cellStyle name="Percent 2 10 3" xfId="724" xr:uid="{00000000-0005-0000-0000-0000F5040000}"/>
    <cellStyle name="Percent 2 11" xfId="725" xr:uid="{00000000-0005-0000-0000-0000F6040000}"/>
    <cellStyle name="Percent 2 11 2" xfId="726" xr:uid="{00000000-0005-0000-0000-0000F7040000}"/>
    <cellStyle name="Percent 2 11 3" xfId="727" xr:uid="{00000000-0005-0000-0000-0000F8040000}"/>
    <cellStyle name="Percent 2 12" xfId="728" xr:uid="{00000000-0005-0000-0000-0000F9040000}"/>
    <cellStyle name="Percent 2 12 2" xfId="729" xr:uid="{00000000-0005-0000-0000-0000FA040000}"/>
    <cellStyle name="Percent 2 12 3" xfId="730" xr:uid="{00000000-0005-0000-0000-0000FB040000}"/>
    <cellStyle name="Percent 2 13" xfId="731" xr:uid="{00000000-0005-0000-0000-0000FC040000}"/>
    <cellStyle name="Percent 2 13 2" xfId="732" xr:uid="{00000000-0005-0000-0000-0000FD040000}"/>
    <cellStyle name="Percent 2 13 3" xfId="733" xr:uid="{00000000-0005-0000-0000-0000FE040000}"/>
    <cellStyle name="Percent 2 14" xfId="734" xr:uid="{00000000-0005-0000-0000-0000FF040000}"/>
    <cellStyle name="Percent 2 14 2" xfId="735" xr:uid="{00000000-0005-0000-0000-000000050000}"/>
    <cellStyle name="Percent 2 14 3" xfId="736" xr:uid="{00000000-0005-0000-0000-000001050000}"/>
    <cellStyle name="Percent 2 15" xfId="737" xr:uid="{00000000-0005-0000-0000-000002050000}"/>
    <cellStyle name="Percent 2 15 2" xfId="738" xr:uid="{00000000-0005-0000-0000-000003050000}"/>
    <cellStyle name="Percent 2 15 3" xfId="739" xr:uid="{00000000-0005-0000-0000-000004050000}"/>
    <cellStyle name="Percent 2 16" xfId="740" xr:uid="{00000000-0005-0000-0000-000005050000}"/>
    <cellStyle name="Percent 2 16 2" xfId="741" xr:uid="{00000000-0005-0000-0000-000006050000}"/>
    <cellStyle name="Percent 2 16 3" xfId="742" xr:uid="{00000000-0005-0000-0000-000007050000}"/>
    <cellStyle name="Percent 2 17" xfId="743" xr:uid="{00000000-0005-0000-0000-000008050000}"/>
    <cellStyle name="Percent 2 17 2" xfId="744" xr:uid="{00000000-0005-0000-0000-000009050000}"/>
    <cellStyle name="Percent 2 17 3" xfId="745" xr:uid="{00000000-0005-0000-0000-00000A050000}"/>
    <cellStyle name="Percent 2 18" xfId="746" xr:uid="{00000000-0005-0000-0000-00000B050000}"/>
    <cellStyle name="Percent 2 18 2" xfId="747" xr:uid="{00000000-0005-0000-0000-00000C050000}"/>
    <cellStyle name="Percent 2 18 3" xfId="748" xr:uid="{00000000-0005-0000-0000-00000D050000}"/>
    <cellStyle name="Percent 2 19" xfId="749" xr:uid="{00000000-0005-0000-0000-00000E050000}"/>
    <cellStyle name="Percent 2 19 2" xfId="750" xr:uid="{00000000-0005-0000-0000-00000F050000}"/>
    <cellStyle name="Percent 2 19 3" xfId="751" xr:uid="{00000000-0005-0000-0000-000010050000}"/>
    <cellStyle name="Percent 2 2" xfId="752" xr:uid="{00000000-0005-0000-0000-000011050000}"/>
    <cellStyle name="Percent 2 2 2" xfId="753" xr:uid="{00000000-0005-0000-0000-000012050000}"/>
    <cellStyle name="Percent 2 2 3" xfId="754" xr:uid="{00000000-0005-0000-0000-000013050000}"/>
    <cellStyle name="Percent 2 20" xfId="755" xr:uid="{00000000-0005-0000-0000-000014050000}"/>
    <cellStyle name="Percent 2 20 2" xfId="756" xr:uid="{00000000-0005-0000-0000-000015050000}"/>
    <cellStyle name="Percent 2 20 3" xfId="757" xr:uid="{00000000-0005-0000-0000-000016050000}"/>
    <cellStyle name="Percent 2 21" xfId="758" xr:uid="{00000000-0005-0000-0000-000017050000}"/>
    <cellStyle name="Percent 2 21 2" xfId="759" xr:uid="{00000000-0005-0000-0000-000018050000}"/>
    <cellStyle name="Percent 2 21 3" xfId="760" xr:uid="{00000000-0005-0000-0000-000019050000}"/>
    <cellStyle name="Percent 2 22" xfId="761" xr:uid="{00000000-0005-0000-0000-00001A050000}"/>
    <cellStyle name="Percent 2 22 2" xfId="762" xr:uid="{00000000-0005-0000-0000-00001B050000}"/>
    <cellStyle name="Percent 2 22 3" xfId="763" xr:uid="{00000000-0005-0000-0000-00001C050000}"/>
    <cellStyle name="Percent 2 23" xfId="764" xr:uid="{00000000-0005-0000-0000-00001D050000}"/>
    <cellStyle name="Percent 2 23 2" xfId="765" xr:uid="{00000000-0005-0000-0000-00001E050000}"/>
    <cellStyle name="Percent 2 23 3" xfId="766" xr:uid="{00000000-0005-0000-0000-00001F050000}"/>
    <cellStyle name="Percent 2 24" xfId="767" xr:uid="{00000000-0005-0000-0000-000020050000}"/>
    <cellStyle name="Percent 2 24 2" xfId="768" xr:uid="{00000000-0005-0000-0000-000021050000}"/>
    <cellStyle name="Percent 2 24 3" xfId="769" xr:uid="{00000000-0005-0000-0000-000022050000}"/>
    <cellStyle name="Percent 2 25" xfId="770" xr:uid="{00000000-0005-0000-0000-000023050000}"/>
    <cellStyle name="Percent 2 25 2" xfId="771" xr:uid="{00000000-0005-0000-0000-000024050000}"/>
    <cellStyle name="Percent 2 25 3" xfId="772" xr:uid="{00000000-0005-0000-0000-000025050000}"/>
    <cellStyle name="Percent 2 26" xfId="773" xr:uid="{00000000-0005-0000-0000-000026050000}"/>
    <cellStyle name="Percent 2 26 2" xfId="774" xr:uid="{00000000-0005-0000-0000-000027050000}"/>
    <cellStyle name="Percent 2 26 3" xfId="775" xr:uid="{00000000-0005-0000-0000-000028050000}"/>
    <cellStyle name="Percent 2 27" xfId="776" xr:uid="{00000000-0005-0000-0000-000029050000}"/>
    <cellStyle name="Percent 2 27 2" xfId="777" xr:uid="{00000000-0005-0000-0000-00002A050000}"/>
    <cellStyle name="Percent 2 27 3" xfId="778" xr:uid="{00000000-0005-0000-0000-00002B050000}"/>
    <cellStyle name="Percent 2 28" xfId="779" xr:uid="{00000000-0005-0000-0000-00002C050000}"/>
    <cellStyle name="Percent 2 28 2" xfId="780" xr:uid="{00000000-0005-0000-0000-00002D050000}"/>
    <cellStyle name="Percent 2 28 3" xfId="781" xr:uid="{00000000-0005-0000-0000-00002E050000}"/>
    <cellStyle name="Percent 2 29" xfId="782" xr:uid="{00000000-0005-0000-0000-00002F050000}"/>
    <cellStyle name="Percent 2 29 2" xfId="783" xr:uid="{00000000-0005-0000-0000-000030050000}"/>
    <cellStyle name="Percent 2 29 3" xfId="784" xr:uid="{00000000-0005-0000-0000-000031050000}"/>
    <cellStyle name="Percent 2 3" xfId="785" xr:uid="{00000000-0005-0000-0000-000032050000}"/>
    <cellStyle name="Percent 2 3 2" xfId="786" xr:uid="{00000000-0005-0000-0000-000033050000}"/>
    <cellStyle name="Percent 2 3 3" xfId="787" xr:uid="{00000000-0005-0000-0000-000034050000}"/>
    <cellStyle name="Percent 2 30" xfId="788" xr:uid="{00000000-0005-0000-0000-000035050000}"/>
    <cellStyle name="Percent 2 30 2" xfId="789" xr:uid="{00000000-0005-0000-0000-000036050000}"/>
    <cellStyle name="Percent 2 30 3" xfId="790" xr:uid="{00000000-0005-0000-0000-000037050000}"/>
    <cellStyle name="Percent 2 31" xfId="791" xr:uid="{00000000-0005-0000-0000-000038050000}"/>
    <cellStyle name="Percent 2 31 2" xfId="792" xr:uid="{00000000-0005-0000-0000-000039050000}"/>
    <cellStyle name="Percent 2 31 3" xfId="793" xr:uid="{00000000-0005-0000-0000-00003A050000}"/>
    <cellStyle name="Percent 2 32" xfId="794" xr:uid="{00000000-0005-0000-0000-00003B050000}"/>
    <cellStyle name="Percent 2 32 2" xfId="795" xr:uid="{00000000-0005-0000-0000-00003C050000}"/>
    <cellStyle name="Percent 2 32 3" xfId="796" xr:uid="{00000000-0005-0000-0000-00003D050000}"/>
    <cellStyle name="Percent 2 33" xfId="797" xr:uid="{00000000-0005-0000-0000-00003E050000}"/>
    <cellStyle name="Percent 2 33 2" xfId="798" xr:uid="{00000000-0005-0000-0000-00003F050000}"/>
    <cellStyle name="Percent 2 33 3" xfId="799" xr:uid="{00000000-0005-0000-0000-000040050000}"/>
    <cellStyle name="Percent 2 34" xfId="800" xr:uid="{00000000-0005-0000-0000-000041050000}"/>
    <cellStyle name="Percent 2 34 2" xfId="801" xr:uid="{00000000-0005-0000-0000-000042050000}"/>
    <cellStyle name="Percent 2 34 3" xfId="802" xr:uid="{00000000-0005-0000-0000-000043050000}"/>
    <cellStyle name="Percent 2 35" xfId="803" xr:uid="{00000000-0005-0000-0000-000044050000}"/>
    <cellStyle name="Percent 2 35 2" xfId="804" xr:uid="{00000000-0005-0000-0000-000045050000}"/>
    <cellStyle name="Percent 2 35 3" xfId="805" xr:uid="{00000000-0005-0000-0000-000046050000}"/>
    <cellStyle name="Percent 2 36" xfId="806" xr:uid="{00000000-0005-0000-0000-000047050000}"/>
    <cellStyle name="Percent 2 36 2" xfId="807" xr:uid="{00000000-0005-0000-0000-000048050000}"/>
    <cellStyle name="Percent 2 36 3" xfId="808" xr:uid="{00000000-0005-0000-0000-000049050000}"/>
    <cellStyle name="Percent 2 37" xfId="809" xr:uid="{00000000-0005-0000-0000-00004A050000}"/>
    <cellStyle name="Percent 2 37 2" xfId="810" xr:uid="{00000000-0005-0000-0000-00004B050000}"/>
    <cellStyle name="Percent 2 37 3" xfId="811" xr:uid="{00000000-0005-0000-0000-00004C050000}"/>
    <cellStyle name="Percent 2 38" xfId="812" xr:uid="{00000000-0005-0000-0000-00004D050000}"/>
    <cellStyle name="Percent 2 38 2" xfId="813" xr:uid="{00000000-0005-0000-0000-00004E050000}"/>
    <cellStyle name="Percent 2 38 3" xfId="814" xr:uid="{00000000-0005-0000-0000-00004F050000}"/>
    <cellStyle name="Percent 2 39" xfId="815" xr:uid="{00000000-0005-0000-0000-000050050000}"/>
    <cellStyle name="Percent 2 39 2" xfId="816" xr:uid="{00000000-0005-0000-0000-000051050000}"/>
    <cellStyle name="Percent 2 39 3" xfId="817" xr:uid="{00000000-0005-0000-0000-000052050000}"/>
    <cellStyle name="Percent 2 4" xfId="818" xr:uid="{00000000-0005-0000-0000-000053050000}"/>
    <cellStyle name="Percent 2 4 2" xfId="819" xr:uid="{00000000-0005-0000-0000-000054050000}"/>
    <cellStyle name="Percent 2 4 3" xfId="820" xr:uid="{00000000-0005-0000-0000-000055050000}"/>
    <cellStyle name="Percent 2 40" xfId="821" xr:uid="{00000000-0005-0000-0000-000056050000}"/>
    <cellStyle name="Percent 2 40 2" xfId="822" xr:uid="{00000000-0005-0000-0000-000057050000}"/>
    <cellStyle name="Percent 2 40 3" xfId="823" xr:uid="{00000000-0005-0000-0000-000058050000}"/>
    <cellStyle name="Percent 2 5" xfId="824" xr:uid="{00000000-0005-0000-0000-000059050000}"/>
    <cellStyle name="Percent 2 5 2" xfId="825" xr:uid="{00000000-0005-0000-0000-00005A050000}"/>
    <cellStyle name="Percent 2 5 3" xfId="826" xr:uid="{00000000-0005-0000-0000-00005B050000}"/>
    <cellStyle name="Percent 2 6" xfId="827" xr:uid="{00000000-0005-0000-0000-00005C050000}"/>
    <cellStyle name="Percent 2 6 2" xfId="828" xr:uid="{00000000-0005-0000-0000-00005D050000}"/>
    <cellStyle name="Percent 2 6 3" xfId="829" xr:uid="{00000000-0005-0000-0000-00005E050000}"/>
    <cellStyle name="Percent 2 7" xfId="830" xr:uid="{00000000-0005-0000-0000-00005F050000}"/>
    <cellStyle name="Percent 2 7 2" xfId="831" xr:uid="{00000000-0005-0000-0000-000060050000}"/>
    <cellStyle name="Percent 2 7 3" xfId="832" xr:uid="{00000000-0005-0000-0000-000061050000}"/>
    <cellStyle name="Percent 2 8" xfId="833" xr:uid="{00000000-0005-0000-0000-000062050000}"/>
    <cellStyle name="Percent 2 8 2" xfId="834" xr:uid="{00000000-0005-0000-0000-000063050000}"/>
    <cellStyle name="Percent 2 8 3" xfId="835" xr:uid="{00000000-0005-0000-0000-000064050000}"/>
    <cellStyle name="Percent 2 9" xfId="836" xr:uid="{00000000-0005-0000-0000-000065050000}"/>
    <cellStyle name="Percent 2 9 2" xfId="837" xr:uid="{00000000-0005-0000-0000-000066050000}"/>
    <cellStyle name="Percent 2 9 3" xfId="838" xr:uid="{00000000-0005-0000-0000-000067050000}"/>
    <cellStyle name="Percent 3" xfId="839" xr:uid="{00000000-0005-0000-0000-000068050000}"/>
    <cellStyle name="Percent 4" xfId="861" xr:uid="{00000000-0005-0000-0000-000069050000}"/>
    <cellStyle name="Title" xfId="2" builtinId="15" customBuiltin="1"/>
    <cellStyle name="Title 2" xfId="840" xr:uid="{00000000-0005-0000-0000-00006B050000}"/>
    <cellStyle name="Title 2 2" xfId="1400" xr:uid="{00000000-0005-0000-0000-00006C050000}"/>
    <cellStyle name="Title 2 3" xfId="1401" xr:uid="{00000000-0005-0000-0000-00006D050000}"/>
    <cellStyle name="Title 2 4" xfId="1402" xr:uid="{00000000-0005-0000-0000-00006E050000}"/>
    <cellStyle name="Title 2 5" xfId="1399" xr:uid="{00000000-0005-0000-0000-00006F050000}"/>
    <cellStyle name="Title 3" xfId="841" xr:uid="{00000000-0005-0000-0000-000070050000}"/>
    <cellStyle name="Title 3 2" xfId="1404" xr:uid="{00000000-0005-0000-0000-000071050000}"/>
    <cellStyle name="Title 3 3" xfId="1405" xr:uid="{00000000-0005-0000-0000-000072050000}"/>
    <cellStyle name="Title 3 4" xfId="1403" xr:uid="{00000000-0005-0000-0000-000073050000}"/>
    <cellStyle name="Title 4" xfId="842" xr:uid="{00000000-0005-0000-0000-000074050000}"/>
    <cellStyle name="Title 5" xfId="849" xr:uid="{00000000-0005-0000-0000-000075050000}"/>
    <cellStyle name="Total" xfId="17" builtinId="25" customBuiltin="1"/>
    <cellStyle name="Total 2" xfId="843" xr:uid="{00000000-0005-0000-0000-000077050000}"/>
    <cellStyle name="Total 2 2" xfId="1406" xr:uid="{00000000-0005-0000-0000-000078050000}"/>
    <cellStyle name="Total 2 3" xfId="1407" xr:uid="{00000000-0005-0000-0000-000079050000}"/>
    <cellStyle name="Total 3" xfId="844" xr:uid="{00000000-0005-0000-0000-00007A050000}"/>
    <cellStyle name="Total 3 2" xfId="1408" xr:uid="{00000000-0005-0000-0000-00007B050000}"/>
    <cellStyle name="Total 4" xfId="845" xr:uid="{00000000-0005-0000-0000-00007C050000}"/>
    <cellStyle name="Warning Text" xfId="15" builtinId="11" customBuiltin="1"/>
    <cellStyle name="Warning Text 2" xfId="846" xr:uid="{00000000-0005-0000-0000-00007E050000}"/>
    <cellStyle name="Warning Text 2 2" xfId="1409" xr:uid="{00000000-0005-0000-0000-00007F050000}"/>
    <cellStyle name="Warning Text 2 3" xfId="1410" xr:uid="{00000000-0005-0000-0000-000080050000}"/>
    <cellStyle name="Warning Text 3" xfId="847" xr:uid="{00000000-0005-0000-0000-000081050000}"/>
    <cellStyle name="Warning Text 3 2" xfId="1411" xr:uid="{00000000-0005-0000-0000-000082050000}"/>
    <cellStyle name="Warning Text 4" xfId="848" xr:uid="{00000000-0005-0000-0000-000083050000}"/>
  </cellStyles>
  <dxfs count="0"/>
  <tableStyles count="0" defaultTableStyle="TableStyleMedium2" defaultPivotStyle="PivotStyleLight16"/>
  <colors>
    <mruColors>
      <color rgb="FF000000"/>
      <color rgb="FF3787AB"/>
      <color rgb="FF99C8DE"/>
      <color rgb="FFADD4E5"/>
      <color rgb="FFC5E1ED"/>
      <color rgb="FF77B0DB"/>
      <color rgb="FF94C4E8"/>
      <color rgb="FF7AA4BC"/>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40640</xdr:colOff>
      <xdr:row>0</xdr:row>
      <xdr:rowOff>86360</xdr:rowOff>
    </xdr:from>
    <xdr:to>
      <xdr:col>2</xdr:col>
      <xdr:colOff>497840</xdr:colOff>
      <xdr:row>2</xdr:row>
      <xdr:rowOff>127000</xdr:rowOff>
    </xdr:to>
    <xdr:pic>
      <xdr:nvPicPr>
        <xdr:cNvPr id="2" name="Picture 1">
          <a:extLst>
            <a:ext uri="{FF2B5EF4-FFF2-40B4-BE49-F238E27FC236}">
              <a16:creationId xmlns:a16="http://schemas.microsoft.com/office/drawing/2014/main" id="{AE032897-E06B-6D95-D603-23EE401EA279}"/>
            </a:ext>
          </a:extLst>
        </xdr:cNvPr>
        <xdr:cNvPicPr>
          <a:picLocks noChangeAspect="1"/>
        </xdr:cNvPicPr>
      </xdr:nvPicPr>
      <xdr:blipFill>
        <a:blip xmlns:r="http://schemas.openxmlformats.org/officeDocument/2006/relationships" r:embed="rId1"/>
        <a:stretch>
          <a:fillRect/>
        </a:stretch>
      </xdr:blipFill>
      <xdr:spPr>
        <a:xfrm>
          <a:off x="416560" y="8636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91440</xdr:rowOff>
    </xdr:from>
    <xdr:to>
      <xdr:col>2</xdr:col>
      <xdr:colOff>497840</xdr:colOff>
      <xdr:row>2</xdr:row>
      <xdr:rowOff>162560</xdr:rowOff>
    </xdr:to>
    <xdr:pic>
      <xdr:nvPicPr>
        <xdr:cNvPr id="2" name="Picture 1">
          <a:extLst>
            <a:ext uri="{FF2B5EF4-FFF2-40B4-BE49-F238E27FC236}">
              <a16:creationId xmlns:a16="http://schemas.microsoft.com/office/drawing/2014/main" id="{CC30C97B-411A-4067-A03F-28A47F96A066}"/>
            </a:ext>
          </a:extLst>
        </xdr:cNvPr>
        <xdr:cNvPicPr>
          <a:picLocks noChangeAspect="1"/>
        </xdr:cNvPicPr>
      </xdr:nvPicPr>
      <xdr:blipFill>
        <a:blip xmlns:r="http://schemas.openxmlformats.org/officeDocument/2006/relationships" r:embed="rId1"/>
        <a:stretch>
          <a:fillRect/>
        </a:stretch>
      </xdr:blipFill>
      <xdr:spPr>
        <a:xfrm>
          <a:off x="416560" y="91440"/>
          <a:ext cx="457200" cy="487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40640</xdr:colOff>
      <xdr:row>0</xdr:row>
      <xdr:rowOff>76200</xdr:rowOff>
    </xdr:from>
    <xdr:to>
      <xdr:col>2</xdr:col>
      <xdr:colOff>497840</xdr:colOff>
      <xdr:row>2</xdr:row>
      <xdr:rowOff>116840</xdr:rowOff>
    </xdr:to>
    <xdr:pic>
      <xdr:nvPicPr>
        <xdr:cNvPr id="2" name="Picture 1">
          <a:extLst>
            <a:ext uri="{FF2B5EF4-FFF2-40B4-BE49-F238E27FC236}">
              <a16:creationId xmlns:a16="http://schemas.microsoft.com/office/drawing/2014/main" id="{A53E3563-8871-BF59-9D23-C657B83F1399}"/>
            </a:ext>
          </a:extLst>
        </xdr:cNvPr>
        <xdr:cNvPicPr>
          <a:picLocks noChangeAspect="1"/>
        </xdr:cNvPicPr>
      </xdr:nvPicPr>
      <xdr:blipFill>
        <a:blip xmlns:r="http://schemas.openxmlformats.org/officeDocument/2006/relationships" r:embed="rId1"/>
        <a:stretch>
          <a:fillRect/>
        </a:stretch>
      </xdr:blipFill>
      <xdr:spPr>
        <a:xfrm>
          <a:off x="416560" y="76200"/>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35560</xdr:colOff>
      <xdr:row>0</xdr:row>
      <xdr:rowOff>96520</xdr:rowOff>
    </xdr:from>
    <xdr:to>
      <xdr:col>2</xdr:col>
      <xdr:colOff>492760</xdr:colOff>
      <xdr:row>2</xdr:row>
      <xdr:rowOff>137160</xdr:rowOff>
    </xdr:to>
    <xdr:pic>
      <xdr:nvPicPr>
        <xdr:cNvPr id="2" name="Picture 1">
          <a:extLst>
            <a:ext uri="{FF2B5EF4-FFF2-40B4-BE49-F238E27FC236}">
              <a16:creationId xmlns:a16="http://schemas.microsoft.com/office/drawing/2014/main" id="{D2C2A2A2-E32A-4CEC-87E2-1D43EAA0E825}"/>
            </a:ext>
          </a:extLst>
        </xdr:cNvPr>
        <xdr:cNvPicPr>
          <a:picLocks noChangeAspect="1"/>
        </xdr:cNvPicPr>
      </xdr:nvPicPr>
      <xdr:blipFill>
        <a:blip xmlns:r="http://schemas.openxmlformats.org/officeDocument/2006/relationships" r:embed="rId1"/>
        <a:stretch>
          <a:fillRect/>
        </a:stretch>
      </xdr:blipFill>
      <xdr:spPr>
        <a:xfrm>
          <a:off x="416560" y="96520"/>
          <a:ext cx="457200" cy="45593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2A20-F284-48A7-9CC8-2B21E7F42105}">
  <sheetPr>
    <pageSetUpPr fitToPage="1"/>
  </sheetPr>
  <dimension ref="C1:U205"/>
  <sheetViews>
    <sheetView tabSelected="1" zoomScale="75" zoomScaleNormal="75" workbookViewId="0">
      <pane ySplit="3" topLeftCell="A4" activePane="bottomLeft" state="frozen"/>
      <selection activeCell="D28" sqref="A1:XFD1048576"/>
      <selection pane="bottomLeft" activeCell="E7" sqref="E7:F7"/>
    </sheetView>
  </sheetViews>
  <sheetFormatPr defaultRowHeight="14.4"/>
  <cols>
    <col min="1" max="2" width="2.578125" customWidth="1"/>
    <col min="3" max="3" width="7.578125" customWidth="1"/>
    <col min="4" max="4" width="25.578125" style="4" customWidth="1"/>
    <col min="5" max="5" width="39.578125" customWidth="1"/>
    <col min="6" max="10" width="13.578125" style="4" customWidth="1"/>
    <col min="11" max="11" width="4.83984375" customWidth="1"/>
    <col min="12" max="12" width="57.15625" customWidth="1"/>
    <col min="13" max="13" width="3.15625" customWidth="1"/>
    <col min="14" max="14" width="8.83984375" hidden="1" customWidth="1"/>
    <col min="15" max="16" width="11" hidden="1" customWidth="1"/>
    <col min="17" max="18" width="8.83984375" hidden="1" customWidth="1"/>
    <col min="19" max="19" width="34.83984375" hidden="1" customWidth="1"/>
    <col min="20" max="21" width="8.83984375" hidden="1" customWidth="1"/>
  </cols>
  <sheetData>
    <row r="1" spans="3:12" s="2" customFormat="1"/>
    <row r="2" spans="3:12" s="2" customFormat="1" ht="18.3">
      <c r="D2" s="21" t="s">
        <v>0</v>
      </c>
    </row>
    <row r="3" spans="3:12" s="22" customFormat="1" ht="15" customHeight="1" thickBot="1"/>
    <row r="4" spans="3:12" ht="14.7" thickBot="1">
      <c r="D4" s="5"/>
      <c r="E4" s="1"/>
      <c r="F4" s="5"/>
      <c r="G4" s="5"/>
      <c r="H4" s="5"/>
      <c r="I4" s="5"/>
      <c r="J4" s="5"/>
    </row>
    <row r="5" spans="3:12" ht="18.600000000000001" thickBot="1">
      <c r="C5" s="142"/>
      <c r="D5" s="143" t="s">
        <v>1</v>
      </c>
      <c r="E5" s="233"/>
      <c r="F5" s="234"/>
      <c r="H5" s="5"/>
      <c r="I5" s="5"/>
      <c r="J5" s="5"/>
      <c r="K5" s="5"/>
      <c r="L5" s="205" t="s">
        <v>2</v>
      </c>
    </row>
    <row r="6" spans="3:12">
      <c r="C6" s="140" t="s">
        <v>3</v>
      </c>
      <c r="D6" s="141" t="s">
        <v>4</v>
      </c>
      <c r="E6" s="235"/>
      <c r="F6" s="236"/>
      <c r="H6" s="5"/>
      <c r="I6" s="5"/>
      <c r="J6" s="5"/>
      <c r="K6" s="5"/>
      <c r="L6" s="95"/>
    </row>
    <row r="7" spans="3:12">
      <c r="C7" s="19" t="s">
        <v>5</v>
      </c>
      <c r="D7" s="6" t="s">
        <v>6</v>
      </c>
      <c r="E7" s="237" t="s">
        <v>7</v>
      </c>
      <c r="F7" s="238"/>
      <c r="H7" s="5"/>
      <c r="I7" s="5"/>
      <c r="J7" s="5"/>
      <c r="K7" s="5"/>
      <c r="L7" s="96"/>
    </row>
    <row r="8" spans="3:12">
      <c r="C8" s="19" t="s">
        <v>8</v>
      </c>
      <c r="D8" s="6" t="s">
        <v>9</v>
      </c>
      <c r="E8" s="237">
        <v>2023</v>
      </c>
      <c r="F8" s="238"/>
      <c r="H8" s="5"/>
      <c r="I8" s="5"/>
      <c r="J8" s="5"/>
      <c r="K8" s="5"/>
      <c r="L8" s="96"/>
    </row>
    <row r="9" spans="3:12" ht="14.7" thickBot="1">
      <c r="C9" s="20" t="s">
        <v>10</v>
      </c>
      <c r="D9" s="28" t="s">
        <v>11</v>
      </c>
      <c r="E9" s="239">
        <v>54027487</v>
      </c>
      <c r="F9" s="240"/>
      <c r="H9" s="5"/>
      <c r="I9" s="5"/>
      <c r="J9" s="5"/>
      <c r="K9" s="5"/>
      <c r="L9" s="97" t="s">
        <v>12</v>
      </c>
    </row>
    <row r="10" spans="3:12" ht="6" customHeight="1" thickBot="1">
      <c r="D10" s="5"/>
      <c r="E10" s="1"/>
      <c r="F10" s="5"/>
      <c r="G10" s="5"/>
      <c r="H10" s="5"/>
      <c r="I10" s="5"/>
      <c r="J10" s="5"/>
    </row>
    <row r="11" spans="3:12" ht="14.7" thickBot="1">
      <c r="C11" s="147" t="s">
        <v>13</v>
      </c>
      <c r="D11" s="232" t="s">
        <v>14</v>
      </c>
      <c r="E11" s="232"/>
      <c r="F11" s="148" t="s">
        <v>15</v>
      </c>
      <c r="G11" s="5"/>
      <c r="H11" s="5"/>
      <c r="I11" s="5"/>
      <c r="J11" s="5"/>
      <c r="L11" s="95"/>
    </row>
    <row r="12" spans="3:12">
      <c r="C12" s="146" t="s">
        <v>16</v>
      </c>
      <c r="D12" s="241" t="s">
        <v>17</v>
      </c>
      <c r="E12" s="241"/>
      <c r="F12" s="204">
        <v>2010</v>
      </c>
      <c r="G12" s="5"/>
      <c r="H12" s="5"/>
      <c r="I12" s="5"/>
      <c r="J12" s="5"/>
      <c r="L12" s="96" t="s">
        <v>18</v>
      </c>
    </row>
    <row r="13" spans="3:12">
      <c r="C13" s="19" t="s">
        <v>19</v>
      </c>
      <c r="D13" s="230" t="s">
        <v>20</v>
      </c>
      <c r="E13" s="230"/>
      <c r="F13" s="203">
        <v>2012</v>
      </c>
      <c r="G13" s="5"/>
      <c r="H13" s="5"/>
      <c r="I13" s="5"/>
      <c r="J13" s="5"/>
      <c r="L13" s="96" t="s">
        <v>21</v>
      </c>
    </row>
    <row r="14" spans="3:12">
      <c r="C14" s="19" t="s">
        <v>22</v>
      </c>
      <c r="D14" s="230" t="s">
        <v>23</v>
      </c>
      <c r="E14" s="230"/>
      <c r="F14" s="203">
        <v>2011</v>
      </c>
      <c r="G14" s="5"/>
      <c r="H14" s="5"/>
      <c r="I14" s="5"/>
      <c r="J14" s="5"/>
      <c r="L14" s="96" t="s">
        <v>24</v>
      </c>
    </row>
    <row r="15" spans="3:12" ht="14.7" thickBot="1">
      <c r="C15" s="20" t="s">
        <v>25</v>
      </c>
      <c r="D15" s="231"/>
      <c r="E15" s="231"/>
      <c r="F15" s="221"/>
      <c r="G15" s="5"/>
      <c r="H15" s="5"/>
      <c r="I15" s="5"/>
      <c r="J15" s="5"/>
      <c r="L15" s="97"/>
    </row>
    <row r="16" spans="3:12">
      <c r="D16" s="5"/>
      <c r="E16" s="1"/>
      <c r="F16" s="5"/>
      <c r="G16" s="5"/>
      <c r="H16" s="5"/>
      <c r="I16" s="5"/>
      <c r="J16" s="5"/>
    </row>
    <row r="17" spans="3:21" s="7" customFormat="1" ht="14.7" thickBot="1">
      <c r="D17" s="82"/>
      <c r="E17" s="83"/>
      <c r="F17" s="82"/>
      <c r="G17" s="82"/>
      <c r="H17" s="82"/>
      <c r="I17" s="82"/>
      <c r="J17" s="82"/>
    </row>
    <row r="18" spans="3:21" ht="14.7" thickBot="1">
      <c r="D18" s="5"/>
      <c r="E18" s="1"/>
      <c r="F18" s="5"/>
      <c r="G18" s="5"/>
      <c r="H18" s="5"/>
      <c r="I18" s="5"/>
      <c r="J18" s="5"/>
    </row>
    <row r="19" spans="3:21" ht="107.1" customHeight="1" thickBot="1">
      <c r="C19" s="8"/>
      <c r="D19" s="8" t="s">
        <v>26</v>
      </c>
      <c r="E19" s="8" t="s">
        <v>27</v>
      </c>
      <c r="F19" s="9" t="s">
        <v>28</v>
      </c>
      <c r="G19" s="9" t="s">
        <v>29</v>
      </c>
      <c r="H19" s="9" t="s">
        <v>30</v>
      </c>
      <c r="I19" s="9" t="s">
        <v>31</v>
      </c>
      <c r="J19" s="9" t="str">
        <f>"Population of "&amp;CHAR(10)&amp;"level / tier / type"</f>
        <v>Population of 
level / tier / type</v>
      </c>
      <c r="L19" s="205" t="s">
        <v>2</v>
      </c>
    </row>
    <row r="20" spans="3:21" ht="13.9" customHeight="1" thickBot="1">
      <c r="D20"/>
      <c r="F20"/>
      <c r="G20"/>
      <c r="H20"/>
      <c r="I20"/>
      <c r="J20"/>
      <c r="N20" s="195"/>
      <c r="O20" s="193" t="s">
        <v>32</v>
      </c>
      <c r="P20" s="194"/>
    </row>
    <row r="21" spans="3:21">
      <c r="C21" s="84" t="s">
        <v>33</v>
      </c>
      <c r="D21" s="85" t="s">
        <v>34</v>
      </c>
      <c r="E21" s="88" t="s">
        <v>35</v>
      </c>
      <c r="F21" s="101">
        <v>1</v>
      </c>
      <c r="G21" s="86"/>
      <c r="H21" s="86"/>
      <c r="I21" s="86"/>
      <c r="J21" s="102">
        <f>E9</f>
        <v>54027487</v>
      </c>
      <c r="L21" s="95"/>
      <c r="N21" s="196" t="s">
        <v>36</v>
      </c>
      <c r="O21" s="189" t="s">
        <v>37</v>
      </c>
      <c r="P21" s="190" t="s">
        <v>38</v>
      </c>
      <c r="Q21" s="175"/>
      <c r="R21" s="175"/>
      <c r="S21" s="176" t="str">
        <f t="shared" ref="S21" si="0">E21</f>
        <v>National government</v>
      </c>
      <c r="T21" s="177">
        <f>F21</f>
        <v>1</v>
      </c>
      <c r="U21" s="178">
        <f>$J$21/T21</f>
        <v>54027487</v>
      </c>
    </row>
    <row r="22" spans="3:21" ht="14.65" customHeight="1">
      <c r="C22" s="19" t="s">
        <v>39</v>
      </c>
      <c r="D22" s="51" t="s">
        <v>40</v>
      </c>
      <c r="E22" s="89" t="s">
        <v>41</v>
      </c>
      <c r="F22" s="103">
        <v>47</v>
      </c>
      <c r="G22" s="91" t="s">
        <v>42</v>
      </c>
      <c r="H22" s="91" t="s">
        <v>42</v>
      </c>
      <c r="I22" s="92" t="s">
        <v>43</v>
      </c>
      <c r="J22" s="99"/>
      <c r="K22" s="50"/>
      <c r="L22" s="96" t="s">
        <v>44</v>
      </c>
      <c r="N22" s="196" t="s">
        <v>45</v>
      </c>
      <c r="O22" s="189" t="s">
        <v>43</v>
      </c>
      <c r="P22" s="190" t="s">
        <v>46</v>
      </c>
      <c r="Q22" s="175" t="str">
        <f>IF(F22&gt;2,"YES","NO")</f>
        <v>YES</v>
      </c>
      <c r="R22" s="175" t="str">
        <f>LEFT(I22,1)</f>
        <v>2</v>
      </c>
      <c r="S22" s="176" t="str">
        <f>E22</f>
        <v>County governments</v>
      </c>
      <c r="T22" s="177">
        <f>F22</f>
        <v>47</v>
      </c>
      <c r="U22" s="178">
        <f>IF(J22&gt;0,J22/T22,$J$21/T22)</f>
        <v>1149521</v>
      </c>
    </row>
    <row r="23" spans="3:21" ht="14.65" customHeight="1">
      <c r="C23" s="19" t="s">
        <v>47</v>
      </c>
      <c r="D23" s="51" t="s">
        <v>48</v>
      </c>
      <c r="E23" s="89" t="s">
        <v>49</v>
      </c>
      <c r="F23" s="103">
        <v>68</v>
      </c>
      <c r="G23" s="91" t="s">
        <v>50</v>
      </c>
      <c r="H23" s="91" t="s">
        <v>50</v>
      </c>
      <c r="I23" s="92" t="s">
        <v>51</v>
      </c>
      <c r="J23" s="99">
        <v>7137427</v>
      </c>
      <c r="K23" s="50"/>
      <c r="L23" s="96" t="s">
        <v>52</v>
      </c>
      <c r="N23" s="196" t="s">
        <v>53</v>
      </c>
      <c r="O23" s="189" t="s">
        <v>54</v>
      </c>
      <c r="P23" s="190" t="s">
        <v>55</v>
      </c>
      <c r="Q23" s="179" t="str">
        <f>IF(F23&gt;2,"YES","NO")</f>
        <v>YES</v>
      </c>
      <c r="R23" s="179" t="str">
        <f>LEFT(I23,1)</f>
        <v>4</v>
      </c>
      <c r="S23" s="2" t="str">
        <f>E23</f>
        <v>Cities and municipal boards</v>
      </c>
      <c r="T23" s="180">
        <f>F23</f>
        <v>68</v>
      </c>
      <c r="U23" s="181">
        <f t="shared" ref="U23:U25" si="1">IF(J23&gt;0,J23/T23,$J$21/T23)</f>
        <v>104962.16176470589</v>
      </c>
    </row>
    <row r="24" spans="3:21" ht="14.65" customHeight="1">
      <c r="C24" s="19" t="s">
        <v>56</v>
      </c>
      <c r="D24" s="51" t="s">
        <v>57</v>
      </c>
      <c r="E24" s="89" t="s">
        <v>58</v>
      </c>
      <c r="F24" s="103"/>
      <c r="G24" s="91" t="s">
        <v>59</v>
      </c>
      <c r="H24" s="91" t="s">
        <v>59</v>
      </c>
      <c r="I24" s="92" t="s">
        <v>32</v>
      </c>
      <c r="J24" s="99"/>
      <c r="K24" s="50"/>
      <c r="L24" s="96"/>
      <c r="N24" s="196" t="s">
        <v>60</v>
      </c>
      <c r="O24" s="189" t="s">
        <v>51</v>
      </c>
      <c r="P24" s="190" t="s">
        <v>61</v>
      </c>
      <c r="Q24" s="179" t="str">
        <f>IF(F24&gt;2,"YES","NO")</f>
        <v>NO</v>
      </c>
      <c r="R24" s="179" t="str">
        <f>LEFT(I24,1)</f>
        <v>…</v>
      </c>
      <c r="S24" s="2" t="str">
        <f>E24</f>
        <v>-</v>
      </c>
      <c r="T24" s="180">
        <f>F24</f>
        <v>0</v>
      </c>
      <c r="U24" s="181" t="e">
        <f t="shared" si="1"/>
        <v>#DIV/0!</v>
      </c>
    </row>
    <row r="25" spans="3:21" ht="14.65" customHeight="1" thickBot="1">
      <c r="C25" s="20" t="s">
        <v>62</v>
      </c>
      <c r="D25" s="52" t="s">
        <v>63</v>
      </c>
      <c r="E25" s="90" t="s">
        <v>58</v>
      </c>
      <c r="F25" s="104"/>
      <c r="G25" s="93" t="s">
        <v>59</v>
      </c>
      <c r="H25" s="93" t="s">
        <v>59</v>
      </c>
      <c r="I25" s="94" t="s">
        <v>32</v>
      </c>
      <c r="J25" s="100"/>
      <c r="K25" s="50"/>
      <c r="L25" s="97"/>
      <c r="N25" s="196" t="s">
        <v>64</v>
      </c>
      <c r="O25" s="189" t="s">
        <v>65</v>
      </c>
      <c r="P25" s="190" t="s">
        <v>66</v>
      </c>
      <c r="Q25" s="182" t="str">
        <f>IF(F25&gt;2,"YES","NO")</f>
        <v>NO</v>
      </c>
      <c r="R25" s="182" t="str">
        <f>LEFT(I25,1)</f>
        <v>…</v>
      </c>
      <c r="S25" s="23" t="str">
        <f>E25</f>
        <v>-</v>
      </c>
      <c r="T25" s="183">
        <f>F25</f>
        <v>0</v>
      </c>
      <c r="U25" s="184" t="e">
        <f t="shared" si="1"/>
        <v>#DIV/0!</v>
      </c>
    </row>
    <row r="26" spans="3:21" ht="14.7" thickBot="1">
      <c r="N26" s="197" t="s">
        <v>67</v>
      </c>
      <c r="O26" s="191" t="s">
        <v>68</v>
      </c>
      <c r="P26" s="192" t="s">
        <v>69</v>
      </c>
      <c r="Q26" s="182">
        <f>COUNTIF(Q22:Q25,"YES")</f>
        <v>2</v>
      </c>
      <c r="R26" s="182"/>
      <c r="S26" s="23"/>
      <c r="T26" s="23"/>
      <c r="U26" s="120"/>
    </row>
    <row r="27" spans="3:21" s="7" customFormat="1" ht="14.7" thickBot="1">
      <c r="D27" s="10"/>
      <c r="F27" s="10"/>
      <c r="G27" s="10"/>
      <c r="H27" s="10"/>
      <c r="I27" s="10"/>
      <c r="J27" s="10"/>
    </row>
    <row r="28" spans="3:21">
      <c r="C28" s="188" t="s">
        <v>70</v>
      </c>
    </row>
    <row r="29" spans="3:21" hidden="1">
      <c r="D29" s="29" t="s">
        <v>71</v>
      </c>
      <c r="E29" s="2" t="s">
        <v>32</v>
      </c>
      <c r="F29" s="29" t="s">
        <v>32</v>
      </c>
    </row>
    <row r="30" spans="3:21" hidden="1">
      <c r="D30" s="2" t="s">
        <v>72</v>
      </c>
      <c r="E30" s="2" t="s">
        <v>73</v>
      </c>
      <c r="F30" s="2" t="s">
        <v>74</v>
      </c>
    </row>
    <row r="31" spans="3:21" hidden="1">
      <c r="D31" s="2" t="s">
        <v>75</v>
      </c>
      <c r="E31" s="2" t="s">
        <v>76</v>
      </c>
      <c r="F31" s="2" t="s">
        <v>77</v>
      </c>
    </row>
    <row r="32" spans="3:21" hidden="1">
      <c r="D32" s="2" t="s">
        <v>78</v>
      </c>
      <c r="E32" s="2" t="s">
        <v>79</v>
      </c>
      <c r="F32" s="2" t="s">
        <v>80</v>
      </c>
    </row>
    <row r="33" spans="4:10" hidden="1">
      <c r="D33" s="2" t="s">
        <v>81</v>
      </c>
      <c r="E33" s="2" t="s">
        <v>82</v>
      </c>
      <c r="F33" s="2" t="s">
        <v>83</v>
      </c>
    </row>
    <row r="34" spans="4:10" hidden="1">
      <c r="D34" s="2" t="s">
        <v>84</v>
      </c>
      <c r="E34" s="2" t="s">
        <v>85</v>
      </c>
      <c r="F34" s="2" t="s">
        <v>86</v>
      </c>
    </row>
    <row r="35" spans="4:10" hidden="1">
      <c r="D35" s="2" t="s">
        <v>87</v>
      </c>
      <c r="E35" s="2" t="s">
        <v>88</v>
      </c>
      <c r="F35" s="2" t="s">
        <v>89</v>
      </c>
    </row>
    <row r="36" spans="4:10" hidden="1">
      <c r="D36" s="2" t="s">
        <v>90</v>
      </c>
      <c r="E36" s="2" t="s">
        <v>91</v>
      </c>
      <c r="F36" s="2" t="s">
        <v>92</v>
      </c>
      <c r="G36"/>
      <c r="H36"/>
      <c r="I36"/>
      <c r="J36"/>
    </row>
    <row r="37" spans="4:10" hidden="1">
      <c r="D37" s="2" t="s">
        <v>93</v>
      </c>
      <c r="E37" s="2" t="s">
        <v>94</v>
      </c>
      <c r="F37" s="2" t="s">
        <v>95</v>
      </c>
      <c r="G37"/>
      <c r="H37"/>
      <c r="I37"/>
      <c r="J37"/>
    </row>
    <row r="38" spans="4:10" hidden="1">
      <c r="D38" s="2" t="s">
        <v>96</v>
      </c>
      <c r="E38" s="2" t="s">
        <v>97</v>
      </c>
      <c r="F38" s="2" t="s">
        <v>98</v>
      </c>
      <c r="G38"/>
      <c r="H38"/>
      <c r="I38"/>
      <c r="J38"/>
    </row>
    <row r="39" spans="4:10" hidden="1">
      <c r="D39" s="2" t="s">
        <v>99</v>
      </c>
      <c r="E39" s="2" t="s">
        <v>100</v>
      </c>
      <c r="F39" s="2" t="s">
        <v>101</v>
      </c>
      <c r="G39"/>
      <c r="H39"/>
      <c r="I39"/>
      <c r="J39"/>
    </row>
    <row r="40" spans="4:10" hidden="1">
      <c r="D40" s="2" t="s">
        <v>102</v>
      </c>
      <c r="E40" s="2" t="s">
        <v>103</v>
      </c>
      <c r="F40" s="2" t="s">
        <v>104</v>
      </c>
    </row>
    <row r="41" spans="4:10" hidden="1">
      <c r="D41" s="2" t="s">
        <v>105</v>
      </c>
      <c r="E41" s="2" t="s">
        <v>106</v>
      </c>
      <c r="F41" s="2" t="s">
        <v>107</v>
      </c>
    </row>
    <row r="42" spans="4:10" hidden="1">
      <c r="D42" s="2" t="s">
        <v>108</v>
      </c>
      <c r="E42" s="2" t="s">
        <v>109</v>
      </c>
      <c r="F42" s="2" t="s">
        <v>110</v>
      </c>
    </row>
    <row r="43" spans="4:10" hidden="1">
      <c r="D43" s="2" t="s">
        <v>111</v>
      </c>
      <c r="E43" s="2" t="s">
        <v>112</v>
      </c>
      <c r="F43" s="2" t="s">
        <v>113</v>
      </c>
    </row>
    <row r="44" spans="4:10" hidden="1">
      <c r="D44" s="2" t="s">
        <v>114</v>
      </c>
      <c r="E44" s="2" t="s">
        <v>115</v>
      </c>
      <c r="F44" s="2" t="s">
        <v>116</v>
      </c>
    </row>
    <row r="45" spans="4:10" hidden="1">
      <c r="D45" s="2" t="s">
        <v>117</v>
      </c>
      <c r="E45" s="2" t="s">
        <v>118</v>
      </c>
      <c r="F45" s="2" t="s">
        <v>119</v>
      </c>
    </row>
    <row r="46" spans="4:10" hidden="1">
      <c r="D46" s="2" t="s">
        <v>120</v>
      </c>
      <c r="E46" s="2" t="s">
        <v>121</v>
      </c>
      <c r="F46" s="2" t="s">
        <v>122</v>
      </c>
    </row>
    <row r="47" spans="4:10" hidden="1">
      <c r="D47" s="2" t="s">
        <v>123</v>
      </c>
      <c r="E47" s="2" t="s">
        <v>124</v>
      </c>
      <c r="F47" s="2" t="s">
        <v>125</v>
      </c>
    </row>
    <row r="48" spans="4:10" hidden="1">
      <c r="D48" s="2" t="s">
        <v>126</v>
      </c>
      <c r="E48" s="2" t="s">
        <v>127</v>
      </c>
      <c r="F48" s="2" t="s">
        <v>128</v>
      </c>
    </row>
    <row r="49" spans="4:6" hidden="1">
      <c r="D49" s="2" t="s">
        <v>129</v>
      </c>
      <c r="E49" s="2" t="s">
        <v>130</v>
      </c>
      <c r="F49" s="2" t="s">
        <v>131</v>
      </c>
    </row>
    <row r="50" spans="4:6" hidden="1">
      <c r="D50" s="2" t="s">
        <v>132</v>
      </c>
      <c r="E50" s="2" t="s">
        <v>133</v>
      </c>
      <c r="F50" s="2" t="s">
        <v>134</v>
      </c>
    </row>
    <row r="51" spans="4:6" hidden="1">
      <c r="D51" s="2" t="s">
        <v>135</v>
      </c>
      <c r="E51" s="2" t="s">
        <v>136</v>
      </c>
      <c r="F51" s="2" t="s">
        <v>137</v>
      </c>
    </row>
    <row r="52" spans="4:6" hidden="1">
      <c r="D52" s="2" t="s">
        <v>138</v>
      </c>
      <c r="E52" s="2" t="s">
        <v>139</v>
      </c>
      <c r="F52" s="2" t="s">
        <v>140</v>
      </c>
    </row>
    <row r="53" spans="4:6" hidden="1">
      <c r="D53" s="2" t="s">
        <v>141</v>
      </c>
      <c r="E53" s="2" t="s">
        <v>142</v>
      </c>
      <c r="F53" s="2" t="s">
        <v>143</v>
      </c>
    </row>
    <row r="54" spans="4:6" hidden="1">
      <c r="D54" s="2" t="s">
        <v>144</v>
      </c>
      <c r="E54" s="2" t="s">
        <v>145</v>
      </c>
      <c r="F54" s="2" t="s">
        <v>146</v>
      </c>
    </row>
    <row r="55" spans="4:6" hidden="1">
      <c r="D55" s="2" t="s">
        <v>147</v>
      </c>
      <c r="E55" s="2" t="s">
        <v>148</v>
      </c>
      <c r="F55" s="2" t="s">
        <v>149</v>
      </c>
    </row>
    <row r="56" spans="4:6" hidden="1">
      <c r="D56" s="2" t="s">
        <v>150</v>
      </c>
      <c r="E56" s="2" t="s">
        <v>151</v>
      </c>
      <c r="F56" s="2" t="s">
        <v>152</v>
      </c>
    </row>
    <row r="57" spans="4:6" hidden="1">
      <c r="D57" s="2" t="s">
        <v>153</v>
      </c>
      <c r="E57" s="2" t="s">
        <v>154</v>
      </c>
      <c r="F57" s="2" t="s">
        <v>155</v>
      </c>
    </row>
    <row r="58" spans="4:6" hidden="1">
      <c r="D58" s="2" t="s">
        <v>156</v>
      </c>
      <c r="E58" s="2" t="s">
        <v>157</v>
      </c>
      <c r="F58" s="2" t="s">
        <v>158</v>
      </c>
    </row>
    <row r="59" spans="4:6" hidden="1">
      <c r="D59" s="2" t="s">
        <v>159</v>
      </c>
      <c r="E59" s="2" t="s">
        <v>160</v>
      </c>
      <c r="F59" s="2" t="s">
        <v>161</v>
      </c>
    </row>
    <row r="60" spans="4:6" hidden="1">
      <c r="D60" s="2" t="s">
        <v>162</v>
      </c>
      <c r="E60" s="2" t="s">
        <v>163</v>
      </c>
      <c r="F60" s="2" t="s">
        <v>164</v>
      </c>
    </row>
    <row r="61" spans="4:6" hidden="1">
      <c r="D61" s="2" t="s">
        <v>165</v>
      </c>
      <c r="E61" s="2" t="s">
        <v>166</v>
      </c>
      <c r="F61" s="2" t="s">
        <v>167</v>
      </c>
    </row>
    <row r="62" spans="4:6" hidden="1">
      <c r="D62" s="2" t="s">
        <v>168</v>
      </c>
      <c r="E62" s="2" t="s">
        <v>169</v>
      </c>
      <c r="F62" s="2" t="s">
        <v>170</v>
      </c>
    </row>
    <row r="63" spans="4:6" hidden="1">
      <c r="D63" s="2" t="s">
        <v>171</v>
      </c>
      <c r="E63" s="2" t="s">
        <v>172</v>
      </c>
      <c r="F63" s="2" t="s">
        <v>173</v>
      </c>
    </row>
    <row r="64" spans="4:6" hidden="1">
      <c r="D64" s="2" t="s">
        <v>174</v>
      </c>
      <c r="E64" s="2" t="s">
        <v>175</v>
      </c>
      <c r="F64" s="2" t="s">
        <v>176</v>
      </c>
    </row>
    <row r="65" spans="4:6" hidden="1">
      <c r="D65" s="2" t="s">
        <v>177</v>
      </c>
      <c r="E65" s="2" t="s">
        <v>178</v>
      </c>
      <c r="F65" s="2" t="s">
        <v>179</v>
      </c>
    </row>
    <row r="66" spans="4:6" hidden="1">
      <c r="D66" s="2" t="s">
        <v>180</v>
      </c>
      <c r="E66" s="2" t="s">
        <v>181</v>
      </c>
      <c r="F66" s="2" t="s">
        <v>182</v>
      </c>
    </row>
    <row r="67" spans="4:6" hidden="1">
      <c r="D67" s="2" t="s">
        <v>183</v>
      </c>
      <c r="E67" s="2" t="s">
        <v>184</v>
      </c>
      <c r="F67" s="2" t="s">
        <v>185</v>
      </c>
    </row>
    <row r="68" spans="4:6" hidden="1">
      <c r="D68" s="2" t="s">
        <v>186</v>
      </c>
      <c r="E68" s="2" t="s">
        <v>187</v>
      </c>
      <c r="F68" s="2" t="s">
        <v>188</v>
      </c>
    </row>
    <row r="69" spans="4:6" hidden="1">
      <c r="D69" s="2" t="s">
        <v>189</v>
      </c>
      <c r="E69" s="2" t="s">
        <v>190</v>
      </c>
      <c r="F69" s="2" t="s">
        <v>191</v>
      </c>
    </row>
    <row r="70" spans="4:6" hidden="1">
      <c r="D70" s="2" t="s">
        <v>192</v>
      </c>
      <c r="E70" s="2" t="s">
        <v>193</v>
      </c>
      <c r="F70" s="2" t="s">
        <v>194</v>
      </c>
    </row>
    <row r="71" spans="4:6" hidden="1">
      <c r="D71" s="2" t="s">
        <v>195</v>
      </c>
      <c r="E71" s="2" t="s">
        <v>196</v>
      </c>
      <c r="F71" s="2" t="s">
        <v>197</v>
      </c>
    </row>
    <row r="72" spans="4:6" hidden="1">
      <c r="D72" s="2" t="s">
        <v>198</v>
      </c>
      <c r="E72" s="2" t="s">
        <v>199</v>
      </c>
      <c r="F72" s="2" t="s">
        <v>200</v>
      </c>
    </row>
    <row r="73" spans="4:6" hidden="1">
      <c r="D73" s="2" t="s">
        <v>201</v>
      </c>
      <c r="E73" s="2" t="s">
        <v>202</v>
      </c>
      <c r="F73" s="2" t="s">
        <v>203</v>
      </c>
    </row>
    <row r="74" spans="4:6" hidden="1">
      <c r="D74" s="2" t="s">
        <v>204</v>
      </c>
      <c r="E74" s="2" t="s">
        <v>205</v>
      </c>
      <c r="F74" s="2" t="s">
        <v>206</v>
      </c>
    </row>
    <row r="75" spans="4:6" hidden="1">
      <c r="D75" s="2" t="s">
        <v>207</v>
      </c>
      <c r="E75" s="2" t="s">
        <v>208</v>
      </c>
      <c r="F75" s="2" t="s">
        <v>209</v>
      </c>
    </row>
    <row r="76" spans="4:6" hidden="1">
      <c r="D76" s="2" t="s">
        <v>210</v>
      </c>
      <c r="E76" s="2" t="s">
        <v>211</v>
      </c>
      <c r="F76" s="2" t="s">
        <v>212</v>
      </c>
    </row>
    <row r="77" spans="4:6" hidden="1">
      <c r="D77" s="2" t="s">
        <v>213</v>
      </c>
      <c r="E77" s="2" t="s">
        <v>214</v>
      </c>
      <c r="F77" s="2" t="s">
        <v>215</v>
      </c>
    </row>
    <row r="78" spans="4:6" hidden="1">
      <c r="D78" s="2" t="s">
        <v>216</v>
      </c>
      <c r="E78" s="2" t="s">
        <v>217</v>
      </c>
      <c r="F78" s="2" t="s">
        <v>218</v>
      </c>
    </row>
    <row r="79" spans="4:6" hidden="1">
      <c r="D79" s="2" t="s">
        <v>219</v>
      </c>
      <c r="E79" s="2" t="s">
        <v>220</v>
      </c>
      <c r="F79" s="2" t="s">
        <v>221</v>
      </c>
    </row>
    <row r="80" spans="4:6" hidden="1">
      <c r="D80" s="2" t="s">
        <v>222</v>
      </c>
      <c r="E80" s="2" t="s">
        <v>223</v>
      </c>
      <c r="F80" s="2" t="s">
        <v>224</v>
      </c>
    </row>
    <row r="81" spans="4:6" hidden="1">
      <c r="D81" s="2" t="s">
        <v>225</v>
      </c>
      <c r="E81" s="2" t="s">
        <v>226</v>
      </c>
      <c r="F81" s="2" t="s">
        <v>227</v>
      </c>
    </row>
    <row r="82" spans="4:6" hidden="1">
      <c r="D82" s="2" t="s">
        <v>228</v>
      </c>
      <c r="E82" s="2" t="s">
        <v>229</v>
      </c>
      <c r="F82" s="2" t="s">
        <v>230</v>
      </c>
    </row>
    <row r="83" spans="4:6" hidden="1">
      <c r="D83" s="2" t="s">
        <v>231</v>
      </c>
      <c r="E83" s="2" t="s">
        <v>232</v>
      </c>
      <c r="F83" s="2" t="s">
        <v>233</v>
      </c>
    </row>
    <row r="84" spans="4:6" hidden="1">
      <c r="D84" s="2" t="s">
        <v>234</v>
      </c>
      <c r="E84" s="2" t="s">
        <v>235</v>
      </c>
      <c r="F84" s="2" t="s">
        <v>236</v>
      </c>
    </row>
    <row r="85" spans="4:6" hidden="1">
      <c r="D85" s="2" t="s">
        <v>237</v>
      </c>
      <c r="E85" s="2" t="s">
        <v>238</v>
      </c>
      <c r="F85" s="2" t="s">
        <v>239</v>
      </c>
    </row>
    <row r="86" spans="4:6" hidden="1">
      <c r="D86" s="2" t="s">
        <v>240</v>
      </c>
      <c r="E86" s="2" t="s">
        <v>241</v>
      </c>
      <c r="F86" s="2" t="s">
        <v>242</v>
      </c>
    </row>
    <row r="87" spans="4:6" hidden="1">
      <c r="D87" s="2" t="s">
        <v>243</v>
      </c>
      <c r="E87" s="2" t="s">
        <v>244</v>
      </c>
      <c r="F87" s="2" t="s">
        <v>245</v>
      </c>
    </row>
    <row r="88" spans="4:6" hidden="1">
      <c r="D88" s="2" t="s">
        <v>246</v>
      </c>
      <c r="E88" s="2" t="s">
        <v>247</v>
      </c>
      <c r="F88" s="2" t="s">
        <v>248</v>
      </c>
    </row>
    <row r="89" spans="4:6" hidden="1">
      <c r="D89" s="2" t="s">
        <v>249</v>
      </c>
      <c r="E89" s="2" t="s">
        <v>250</v>
      </c>
      <c r="F89" s="2" t="s">
        <v>251</v>
      </c>
    </row>
    <row r="90" spans="4:6" hidden="1">
      <c r="D90" s="2" t="s">
        <v>252</v>
      </c>
      <c r="E90" s="2" t="s">
        <v>253</v>
      </c>
      <c r="F90" s="2" t="s">
        <v>254</v>
      </c>
    </row>
    <row r="91" spans="4:6" hidden="1">
      <c r="D91" s="2" t="s">
        <v>255</v>
      </c>
      <c r="E91" s="2" t="s">
        <v>256</v>
      </c>
      <c r="F91" s="2" t="s">
        <v>257</v>
      </c>
    </row>
    <row r="92" spans="4:6" hidden="1">
      <c r="D92" s="2" t="s">
        <v>258</v>
      </c>
      <c r="E92" s="2" t="s">
        <v>259</v>
      </c>
      <c r="F92" s="2" t="s">
        <v>260</v>
      </c>
    </row>
    <row r="93" spans="4:6" hidden="1">
      <c r="D93" s="2" t="s">
        <v>261</v>
      </c>
      <c r="E93" s="2" t="s">
        <v>262</v>
      </c>
      <c r="F93" s="2" t="s">
        <v>263</v>
      </c>
    </row>
    <row r="94" spans="4:6" hidden="1">
      <c r="D94" s="2" t="s">
        <v>264</v>
      </c>
      <c r="E94" s="2" t="s">
        <v>265</v>
      </c>
      <c r="F94" s="2" t="s">
        <v>266</v>
      </c>
    </row>
    <row r="95" spans="4:6" hidden="1">
      <c r="D95" s="2" t="s">
        <v>267</v>
      </c>
      <c r="E95" s="2" t="s">
        <v>268</v>
      </c>
      <c r="F95" s="2" t="s">
        <v>269</v>
      </c>
    </row>
    <row r="96" spans="4:6" hidden="1">
      <c r="D96" s="2" t="s">
        <v>270</v>
      </c>
      <c r="E96" s="2" t="s">
        <v>271</v>
      </c>
      <c r="F96" s="2" t="s">
        <v>272</v>
      </c>
    </row>
    <row r="97" spans="4:6" hidden="1">
      <c r="D97" s="2" t="s">
        <v>273</v>
      </c>
      <c r="E97" s="2" t="s">
        <v>274</v>
      </c>
      <c r="F97" s="2" t="s">
        <v>275</v>
      </c>
    </row>
    <row r="98" spans="4:6" hidden="1">
      <c r="D98" s="2" t="s">
        <v>276</v>
      </c>
      <c r="E98" s="2" t="s">
        <v>277</v>
      </c>
      <c r="F98" s="2" t="s">
        <v>278</v>
      </c>
    </row>
    <row r="99" spans="4:6" hidden="1">
      <c r="D99" s="2" t="s">
        <v>279</v>
      </c>
      <c r="E99" s="2" t="s">
        <v>280</v>
      </c>
      <c r="F99" s="2" t="s">
        <v>281</v>
      </c>
    </row>
    <row r="100" spans="4:6" hidden="1">
      <c r="D100" s="2" t="s">
        <v>282</v>
      </c>
      <c r="E100" s="2" t="s">
        <v>283</v>
      </c>
      <c r="F100" s="2" t="s">
        <v>284</v>
      </c>
    </row>
    <row r="101" spans="4:6" hidden="1">
      <c r="D101" s="2" t="s">
        <v>285</v>
      </c>
      <c r="E101" s="2" t="s">
        <v>286</v>
      </c>
      <c r="F101" s="2" t="s">
        <v>287</v>
      </c>
    </row>
    <row r="102" spans="4:6" hidden="1">
      <c r="D102" s="2" t="s">
        <v>288</v>
      </c>
      <c r="E102" s="2" t="s">
        <v>289</v>
      </c>
      <c r="F102" s="2" t="s">
        <v>290</v>
      </c>
    </row>
    <row r="103" spans="4:6" hidden="1">
      <c r="D103" s="2" t="s">
        <v>291</v>
      </c>
      <c r="E103" s="2" t="s">
        <v>292</v>
      </c>
      <c r="F103" s="2" t="s">
        <v>293</v>
      </c>
    </row>
    <row r="104" spans="4:6" hidden="1">
      <c r="D104" s="2" t="s">
        <v>294</v>
      </c>
      <c r="E104" s="2" t="s">
        <v>295</v>
      </c>
      <c r="F104" s="2" t="s">
        <v>296</v>
      </c>
    </row>
    <row r="105" spans="4:6" hidden="1">
      <c r="D105" s="2" t="s">
        <v>297</v>
      </c>
      <c r="E105" s="2" t="s">
        <v>298</v>
      </c>
      <c r="F105" s="2" t="s">
        <v>299</v>
      </c>
    </row>
    <row r="106" spans="4:6" hidden="1">
      <c r="D106" s="2" t="s">
        <v>300</v>
      </c>
      <c r="E106" s="2" t="s">
        <v>301</v>
      </c>
      <c r="F106" s="2" t="s">
        <v>302</v>
      </c>
    </row>
    <row r="107" spans="4:6" hidden="1">
      <c r="D107" s="2" t="s">
        <v>303</v>
      </c>
      <c r="E107" s="2" t="s">
        <v>304</v>
      </c>
      <c r="F107" s="2" t="s">
        <v>305</v>
      </c>
    </row>
    <row r="108" spans="4:6" hidden="1">
      <c r="D108" s="2" t="s">
        <v>306</v>
      </c>
      <c r="E108" s="2" t="s">
        <v>307</v>
      </c>
      <c r="F108" s="2" t="s">
        <v>308</v>
      </c>
    </row>
    <row r="109" spans="4:6" hidden="1">
      <c r="D109" s="2" t="s">
        <v>309</v>
      </c>
      <c r="E109" s="2" t="s">
        <v>310</v>
      </c>
      <c r="F109" s="2" t="s">
        <v>311</v>
      </c>
    </row>
    <row r="110" spans="4:6" hidden="1">
      <c r="D110" s="2" t="s">
        <v>312</v>
      </c>
      <c r="E110" s="2" t="s">
        <v>313</v>
      </c>
      <c r="F110" s="2" t="s">
        <v>314</v>
      </c>
    </row>
    <row r="111" spans="4:6" hidden="1">
      <c r="D111" s="2" t="s">
        <v>315</v>
      </c>
      <c r="E111" s="2" t="s">
        <v>316</v>
      </c>
      <c r="F111" s="2" t="s">
        <v>317</v>
      </c>
    </row>
    <row r="112" spans="4:6" hidden="1">
      <c r="D112" s="2" t="s">
        <v>7</v>
      </c>
      <c r="E112" s="2" t="s">
        <v>318</v>
      </c>
      <c r="F112" s="2" t="s">
        <v>319</v>
      </c>
    </row>
    <row r="113" spans="4:6" hidden="1">
      <c r="D113" s="2" t="s">
        <v>320</v>
      </c>
      <c r="E113" s="2" t="s">
        <v>321</v>
      </c>
      <c r="F113" s="2" t="s">
        <v>322</v>
      </c>
    </row>
    <row r="114" spans="4:6" hidden="1">
      <c r="D114" s="2" t="s">
        <v>323</v>
      </c>
      <c r="E114" s="2" t="s">
        <v>324</v>
      </c>
      <c r="F114" s="2" t="s">
        <v>325</v>
      </c>
    </row>
    <row r="115" spans="4:6" hidden="1">
      <c r="D115" s="2" t="s">
        <v>326</v>
      </c>
      <c r="E115" s="2" t="s">
        <v>327</v>
      </c>
      <c r="F115" s="2" t="s">
        <v>328</v>
      </c>
    </row>
    <row r="116" spans="4:6" hidden="1">
      <c r="D116" s="2" t="s">
        <v>329</v>
      </c>
      <c r="E116" s="2" t="s">
        <v>330</v>
      </c>
      <c r="F116" s="2" t="s">
        <v>331</v>
      </c>
    </row>
    <row r="117" spans="4:6" hidden="1">
      <c r="D117" s="2" t="s">
        <v>332</v>
      </c>
      <c r="E117" s="2" t="s">
        <v>333</v>
      </c>
      <c r="F117" s="2" t="s">
        <v>334</v>
      </c>
    </row>
    <row r="118" spans="4:6" hidden="1">
      <c r="D118" s="2" t="s">
        <v>335</v>
      </c>
      <c r="E118" s="2" t="s">
        <v>336</v>
      </c>
      <c r="F118" s="2" t="s">
        <v>337</v>
      </c>
    </row>
    <row r="119" spans="4:6" hidden="1">
      <c r="D119" s="2" t="s">
        <v>338</v>
      </c>
      <c r="E119" s="2" t="s">
        <v>339</v>
      </c>
      <c r="F119" s="2" t="s">
        <v>340</v>
      </c>
    </row>
    <row r="120" spans="4:6" hidden="1">
      <c r="D120" s="2" t="s">
        <v>341</v>
      </c>
      <c r="E120" s="2" t="s">
        <v>342</v>
      </c>
      <c r="F120" s="2" t="s">
        <v>343</v>
      </c>
    </row>
    <row r="121" spans="4:6" hidden="1">
      <c r="D121" s="2" t="s">
        <v>344</v>
      </c>
      <c r="E121" s="2" t="s">
        <v>345</v>
      </c>
      <c r="F121" s="2" t="s">
        <v>346</v>
      </c>
    </row>
    <row r="122" spans="4:6" hidden="1">
      <c r="D122" s="2" t="s">
        <v>347</v>
      </c>
      <c r="E122" s="2" t="s">
        <v>348</v>
      </c>
      <c r="F122" s="2" t="s">
        <v>349</v>
      </c>
    </row>
    <row r="123" spans="4:6" hidden="1">
      <c r="D123" s="2" t="s">
        <v>350</v>
      </c>
      <c r="E123" s="2" t="s">
        <v>351</v>
      </c>
      <c r="F123" s="2" t="s">
        <v>352</v>
      </c>
    </row>
    <row r="124" spans="4:6" hidden="1">
      <c r="D124" s="2" t="s">
        <v>353</v>
      </c>
      <c r="E124" s="2" t="s">
        <v>354</v>
      </c>
      <c r="F124" s="2" t="s">
        <v>355</v>
      </c>
    </row>
    <row r="125" spans="4:6" hidden="1">
      <c r="D125" s="2" t="s">
        <v>356</v>
      </c>
      <c r="E125" s="2" t="s">
        <v>357</v>
      </c>
      <c r="F125" s="2" t="s">
        <v>358</v>
      </c>
    </row>
    <row r="126" spans="4:6" hidden="1">
      <c r="D126" s="2" t="s">
        <v>359</v>
      </c>
      <c r="E126" s="2" t="s">
        <v>360</v>
      </c>
      <c r="F126" s="2" t="s">
        <v>361</v>
      </c>
    </row>
    <row r="127" spans="4:6" hidden="1">
      <c r="D127" s="2" t="s">
        <v>362</v>
      </c>
      <c r="E127" s="2" t="s">
        <v>363</v>
      </c>
      <c r="F127" s="2" t="s">
        <v>364</v>
      </c>
    </row>
    <row r="128" spans="4:6" hidden="1">
      <c r="D128" s="2" t="s">
        <v>365</v>
      </c>
      <c r="E128" s="2" t="s">
        <v>366</v>
      </c>
      <c r="F128" s="2" t="s">
        <v>367</v>
      </c>
    </row>
    <row r="129" spans="4:6" hidden="1">
      <c r="D129" s="2" t="s">
        <v>368</v>
      </c>
      <c r="E129" s="2" t="s">
        <v>369</v>
      </c>
      <c r="F129" s="2" t="s">
        <v>370</v>
      </c>
    </row>
    <row r="130" spans="4:6" hidden="1">
      <c r="D130" s="2" t="s">
        <v>371</v>
      </c>
      <c r="E130" s="2" t="s">
        <v>372</v>
      </c>
      <c r="F130" s="2" t="s">
        <v>373</v>
      </c>
    </row>
    <row r="131" spans="4:6" hidden="1">
      <c r="D131" s="2" t="s">
        <v>374</v>
      </c>
      <c r="E131" s="2" t="s">
        <v>375</v>
      </c>
      <c r="F131" s="2" t="s">
        <v>376</v>
      </c>
    </row>
    <row r="132" spans="4:6" hidden="1">
      <c r="D132" s="2" t="s">
        <v>377</v>
      </c>
      <c r="E132" s="2" t="s">
        <v>378</v>
      </c>
      <c r="F132" s="2" t="s">
        <v>379</v>
      </c>
    </row>
    <row r="133" spans="4:6" hidden="1">
      <c r="D133" s="2" t="s">
        <v>380</v>
      </c>
      <c r="E133" s="2" t="s">
        <v>381</v>
      </c>
      <c r="F133" s="2" t="s">
        <v>382</v>
      </c>
    </row>
    <row r="134" spans="4:6" hidden="1">
      <c r="D134" s="2" t="s">
        <v>383</v>
      </c>
      <c r="E134" s="2" t="s">
        <v>384</v>
      </c>
      <c r="F134" s="2" t="s">
        <v>385</v>
      </c>
    </row>
    <row r="135" spans="4:6" hidden="1">
      <c r="D135" s="2" t="s">
        <v>386</v>
      </c>
      <c r="E135" s="2" t="s">
        <v>387</v>
      </c>
      <c r="F135" s="2" t="s">
        <v>388</v>
      </c>
    </row>
    <row r="136" spans="4:6" hidden="1">
      <c r="D136" s="2" t="s">
        <v>389</v>
      </c>
      <c r="E136" s="2" t="s">
        <v>390</v>
      </c>
      <c r="F136" s="2" t="s">
        <v>391</v>
      </c>
    </row>
    <row r="137" spans="4:6" hidden="1">
      <c r="D137" s="2" t="s">
        <v>392</v>
      </c>
      <c r="E137" s="2" t="s">
        <v>393</v>
      </c>
      <c r="F137" s="2" t="s">
        <v>394</v>
      </c>
    </row>
    <row r="138" spans="4:6" hidden="1">
      <c r="D138" s="2" t="s">
        <v>395</v>
      </c>
      <c r="E138" s="2" t="s">
        <v>396</v>
      </c>
      <c r="F138" s="2" t="s">
        <v>397</v>
      </c>
    </row>
    <row r="139" spans="4:6" hidden="1">
      <c r="D139" s="2" t="s">
        <v>398</v>
      </c>
      <c r="E139" s="2" t="s">
        <v>399</v>
      </c>
      <c r="F139" s="2" t="s">
        <v>400</v>
      </c>
    </row>
    <row r="140" spans="4:6" hidden="1">
      <c r="D140" s="2" t="s">
        <v>401</v>
      </c>
      <c r="E140" s="2" t="s">
        <v>402</v>
      </c>
      <c r="F140" s="2" t="s">
        <v>403</v>
      </c>
    </row>
    <row r="141" spans="4:6" hidden="1">
      <c r="D141" s="2" t="s">
        <v>404</v>
      </c>
      <c r="E141" s="2" t="s">
        <v>405</v>
      </c>
      <c r="F141" s="2" t="s">
        <v>406</v>
      </c>
    </row>
    <row r="142" spans="4:6" hidden="1">
      <c r="D142" s="2" t="s">
        <v>407</v>
      </c>
      <c r="E142" s="2" t="s">
        <v>408</v>
      </c>
      <c r="F142" s="2" t="s">
        <v>409</v>
      </c>
    </row>
    <row r="143" spans="4:6" hidden="1">
      <c r="D143" s="2" t="s">
        <v>410</v>
      </c>
      <c r="E143" s="2" t="s">
        <v>411</v>
      </c>
      <c r="F143" s="2" t="s">
        <v>412</v>
      </c>
    </row>
    <row r="144" spans="4:6" hidden="1">
      <c r="D144" s="2" t="s">
        <v>413</v>
      </c>
      <c r="E144" s="2" t="s">
        <v>414</v>
      </c>
      <c r="F144" s="2" t="s">
        <v>415</v>
      </c>
    </row>
    <row r="145" spans="4:6" hidden="1">
      <c r="D145" s="2" t="s">
        <v>416</v>
      </c>
      <c r="E145" s="2" t="s">
        <v>417</v>
      </c>
      <c r="F145" s="2" t="s">
        <v>418</v>
      </c>
    </row>
    <row r="146" spans="4:6" hidden="1">
      <c r="D146" s="2" t="s">
        <v>419</v>
      </c>
      <c r="E146" s="2" t="s">
        <v>420</v>
      </c>
      <c r="F146" s="2" t="s">
        <v>421</v>
      </c>
    </row>
    <row r="147" spans="4:6" hidden="1">
      <c r="D147" s="2" t="s">
        <v>422</v>
      </c>
      <c r="E147" s="2" t="s">
        <v>423</v>
      </c>
      <c r="F147" s="2" t="s">
        <v>424</v>
      </c>
    </row>
    <row r="148" spans="4:6" hidden="1">
      <c r="D148" s="2" t="s">
        <v>425</v>
      </c>
      <c r="E148" s="2" t="s">
        <v>426</v>
      </c>
      <c r="F148" s="2" t="s">
        <v>427</v>
      </c>
    </row>
    <row r="149" spans="4:6" hidden="1">
      <c r="D149" s="2" t="s">
        <v>428</v>
      </c>
      <c r="E149" s="2" t="s">
        <v>429</v>
      </c>
      <c r="F149" s="2" t="s">
        <v>430</v>
      </c>
    </row>
    <row r="150" spans="4:6" hidden="1">
      <c r="D150" s="2" t="s">
        <v>431</v>
      </c>
      <c r="E150" s="2" t="s">
        <v>432</v>
      </c>
      <c r="F150" s="2" t="s">
        <v>433</v>
      </c>
    </row>
    <row r="151" spans="4:6" hidden="1">
      <c r="D151" s="2" t="s">
        <v>434</v>
      </c>
      <c r="E151" s="2" t="s">
        <v>435</v>
      </c>
      <c r="F151" s="2" t="s">
        <v>436</v>
      </c>
    </row>
    <row r="152" spans="4:6" hidden="1">
      <c r="D152" s="2" t="s">
        <v>437</v>
      </c>
      <c r="E152" s="2" t="s">
        <v>438</v>
      </c>
      <c r="F152" s="2" t="s">
        <v>439</v>
      </c>
    </row>
    <row r="153" spans="4:6" hidden="1">
      <c r="D153" s="2" t="s">
        <v>440</v>
      </c>
      <c r="E153" s="2" t="s">
        <v>441</v>
      </c>
      <c r="F153" s="2" t="s">
        <v>442</v>
      </c>
    </row>
    <row r="154" spans="4:6" hidden="1">
      <c r="D154" s="2" t="s">
        <v>443</v>
      </c>
      <c r="E154" s="2" t="s">
        <v>444</v>
      </c>
      <c r="F154" s="2" t="s">
        <v>445</v>
      </c>
    </row>
    <row r="155" spans="4:6" hidden="1">
      <c r="D155" s="2" t="s">
        <v>446</v>
      </c>
      <c r="E155" s="2" t="s">
        <v>447</v>
      </c>
      <c r="F155" s="2" t="s">
        <v>448</v>
      </c>
    </row>
    <row r="156" spans="4:6" hidden="1">
      <c r="D156" s="2" t="s">
        <v>449</v>
      </c>
      <c r="E156" s="2" t="s">
        <v>450</v>
      </c>
      <c r="F156" s="2" t="s">
        <v>451</v>
      </c>
    </row>
    <row r="157" spans="4:6" hidden="1">
      <c r="D157" s="2" t="s">
        <v>452</v>
      </c>
      <c r="E157" s="2" t="s">
        <v>453</v>
      </c>
      <c r="F157" s="2" t="s">
        <v>454</v>
      </c>
    </row>
    <row r="158" spans="4:6" hidden="1">
      <c r="D158" s="2" t="s">
        <v>455</v>
      </c>
      <c r="E158" s="2" t="s">
        <v>456</v>
      </c>
      <c r="F158" s="2" t="s">
        <v>457</v>
      </c>
    </row>
    <row r="159" spans="4:6" hidden="1">
      <c r="D159" s="2" t="s">
        <v>458</v>
      </c>
      <c r="E159" s="2" t="s">
        <v>459</v>
      </c>
      <c r="F159" s="2" t="s">
        <v>460</v>
      </c>
    </row>
    <row r="160" spans="4:6" hidden="1">
      <c r="D160" s="2" t="s">
        <v>461</v>
      </c>
      <c r="E160" s="2" t="s">
        <v>462</v>
      </c>
      <c r="F160" s="2" t="s">
        <v>463</v>
      </c>
    </row>
    <row r="161" spans="4:6" hidden="1">
      <c r="D161" s="2" t="s">
        <v>464</v>
      </c>
      <c r="E161" s="2" t="s">
        <v>465</v>
      </c>
      <c r="F161" s="2" t="s">
        <v>466</v>
      </c>
    </row>
    <row r="162" spans="4:6" hidden="1">
      <c r="D162" s="2" t="s">
        <v>467</v>
      </c>
      <c r="E162" s="2" t="s">
        <v>468</v>
      </c>
      <c r="F162" s="2" t="s">
        <v>469</v>
      </c>
    </row>
    <row r="163" spans="4:6" hidden="1">
      <c r="D163" s="2" t="s">
        <v>470</v>
      </c>
      <c r="E163" s="2" t="s">
        <v>471</v>
      </c>
      <c r="F163" s="2" t="s">
        <v>472</v>
      </c>
    </row>
    <row r="164" spans="4:6" hidden="1">
      <c r="D164" s="2" t="s">
        <v>473</v>
      </c>
      <c r="E164" s="2" t="s">
        <v>474</v>
      </c>
      <c r="F164" s="2" t="s">
        <v>475</v>
      </c>
    </row>
    <row r="165" spans="4:6" hidden="1">
      <c r="D165" s="2" t="s">
        <v>476</v>
      </c>
      <c r="E165" s="2" t="s">
        <v>477</v>
      </c>
      <c r="F165" s="2" t="s">
        <v>478</v>
      </c>
    </row>
    <row r="166" spans="4:6" hidden="1">
      <c r="D166" s="2" t="s">
        <v>479</v>
      </c>
      <c r="E166" s="2" t="s">
        <v>480</v>
      </c>
      <c r="F166" s="2" t="s">
        <v>481</v>
      </c>
    </row>
    <row r="167" spans="4:6" hidden="1">
      <c r="D167" s="2" t="s">
        <v>482</v>
      </c>
      <c r="E167" s="2" t="s">
        <v>483</v>
      </c>
      <c r="F167" s="2" t="s">
        <v>484</v>
      </c>
    </row>
    <row r="168" spans="4:6" hidden="1">
      <c r="D168" s="2" t="s">
        <v>485</v>
      </c>
      <c r="E168" s="2" t="s">
        <v>486</v>
      </c>
      <c r="F168" s="2" t="s">
        <v>487</v>
      </c>
    </row>
    <row r="169" spans="4:6" hidden="1">
      <c r="D169" s="2" t="s">
        <v>488</v>
      </c>
      <c r="E169" s="2" t="s">
        <v>489</v>
      </c>
      <c r="F169" s="2" t="s">
        <v>490</v>
      </c>
    </row>
    <row r="170" spans="4:6" hidden="1">
      <c r="D170" s="2" t="s">
        <v>491</v>
      </c>
      <c r="E170" s="2" t="s">
        <v>492</v>
      </c>
      <c r="F170" s="2" t="s">
        <v>493</v>
      </c>
    </row>
    <row r="171" spans="4:6" hidden="1">
      <c r="D171" s="2" t="s">
        <v>494</v>
      </c>
      <c r="E171" s="2" t="s">
        <v>495</v>
      </c>
      <c r="F171" s="2" t="s">
        <v>496</v>
      </c>
    </row>
    <row r="172" spans="4:6" hidden="1">
      <c r="D172" s="2" t="s">
        <v>497</v>
      </c>
      <c r="E172" s="2" t="s">
        <v>498</v>
      </c>
      <c r="F172" s="2" t="s">
        <v>499</v>
      </c>
    </row>
    <row r="173" spans="4:6" hidden="1">
      <c r="D173" s="2" t="s">
        <v>500</v>
      </c>
      <c r="E173" s="2" t="s">
        <v>501</v>
      </c>
      <c r="F173" s="2" t="s">
        <v>502</v>
      </c>
    </row>
    <row r="174" spans="4:6" hidden="1">
      <c r="D174" s="2" t="s">
        <v>503</v>
      </c>
      <c r="E174" s="2" t="s">
        <v>504</v>
      </c>
      <c r="F174" s="2" t="s">
        <v>505</v>
      </c>
    </row>
    <row r="175" spans="4:6" hidden="1">
      <c r="D175" s="2" t="s">
        <v>506</v>
      </c>
      <c r="E175" s="2" t="s">
        <v>507</v>
      </c>
      <c r="F175" s="2" t="s">
        <v>508</v>
      </c>
    </row>
    <row r="176" spans="4:6" hidden="1">
      <c r="D176" s="2" t="s">
        <v>509</v>
      </c>
      <c r="E176" s="2" t="s">
        <v>510</v>
      </c>
      <c r="F176" s="2" t="s">
        <v>511</v>
      </c>
    </row>
    <row r="177" spans="4:6" hidden="1">
      <c r="D177" s="2" t="s">
        <v>512</v>
      </c>
      <c r="E177" s="2" t="s">
        <v>513</v>
      </c>
      <c r="F177" s="2" t="s">
        <v>514</v>
      </c>
    </row>
    <row r="178" spans="4:6" hidden="1">
      <c r="D178" s="2" t="s">
        <v>515</v>
      </c>
      <c r="E178" s="2" t="s">
        <v>516</v>
      </c>
      <c r="F178" s="2" t="s">
        <v>517</v>
      </c>
    </row>
    <row r="179" spans="4:6" hidden="1">
      <c r="D179" s="2" t="s">
        <v>518</v>
      </c>
      <c r="E179" s="2" t="s">
        <v>519</v>
      </c>
      <c r="F179" s="2" t="s">
        <v>520</v>
      </c>
    </row>
    <row r="180" spans="4:6" hidden="1">
      <c r="D180" s="2" t="s">
        <v>521</v>
      </c>
      <c r="E180" s="2" t="s">
        <v>522</v>
      </c>
      <c r="F180" s="2" t="s">
        <v>523</v>
      </c>
    </row>
    <row r="181" spans="4:6" hidden="1">
      <c r="D181" s="2" t="s">
        <v>524</v>
      </c>
      <c r="E181" s="2" t="s">
        <v>525</v>
      </c>
      <c r="F181" s="2" t="s">
        <v>526</v>
      </c>
    </row>
    <row r="182" spans="4:6" hidden="1">
      <c r="D182" s="2" t="s">
        <v>527</v>
      </c>
      <c r="E182" s="2" t="s">
        <v>528</v>
      </c>
      <c r="F182" s="2" t="s">
        <v>529</v>
      </c>
    </row>
    <row r="183" spans="4:6" hidden="1">
      <c r="D183" s="2" t="s">
        <v>530</v>
      </c>
      <c r="E183" s="2" t="s">
        <v>531</v>
      </c>
      <c r="F183" s="2" t="s">
        <v>532</v>
      </c>
    </row>
    <row r="184" spans="4:6" hidden="1">
      <c r="D184" s="2" t="s">
        <v>533</v>
      </c>
      <c r="E184" s="2" t="s">
        <v>534</v>
      </c>
      <c r="F184" s="2" t="s">
        <v>535</v>
      </c>
    </row>
    <row r="185" spans="4:6" hidden="1">
      <c r="D185" s="2" t="s">
        <v>536</v>
      </c>
      <c r="E185" s="2" t="s">
        <v>537</v>
      </c>
      <c r="F185" s="2" t="s">
        <v>538</v>
      </c>
    </row>
    <row r="186" spans="4:6" hidden="1">
      <c r="D186" s="2" t="s">
        <v>539</v>
      </c>
      <c r="E186" s="2" t="s">
        <v>540</v>
      </c>
      <c r="F186" s="2" t="s">
        <v>541</v>
      </c>
    </row>
    <row r="187" spans="4:6" hidden="1">
      <c r="D187" s="2" t="s">
        <v>542</v>
      </c>
      <c r="E187" s="2" t="s">
        <v>543</v>
      </c>
      <c r="F187" s="2" t="s">
        <v>544</v>
      </c>
    </row>
    <row r="188" spans="4:6" hidden="1">
      <c r="D188" s="2" t="s">
        <v>545</v>
      </c>
      <c r="E188" s="2" t="s">
        <v>546</v>
      </c>
      <c r="F188" s="2" t="s">
        <v>547</v>
      </c>
    </row>
    <row r="189" spans="4:6" hidden="1">
      <c r="D189" s="2" t="s">
        <v>548</v>
      </c>
      <c r="E189" s="2" t="s">
        <v>549</v>
      </c>
      <c r="F189" s="2" t="s">
        <v>550</v>
      </c>
    </row>
    <row r="190" spans="4:6" hidden="1">
      <c r="D190" s="2" t="s">
        <v>551</v>
      </c>
      <c r="E190" s="2" t="s">
        <v>552</v>
      </c>
      <c r="F190" s="2" t="s">
        <v>553</v>
      </c>
    </row>
    <row r="191" spans="4:6" hidden="1">
      <c r="D191" s="2" t="s">
        <v>554</v>
      </c>
      <c r="E191" s="2" t="s">
        <v>555</v>
      </c>
      <c r="F191" s="2" t="s">
        <v>556</v>
      </c>
    </row>
    <row r="192" spans="4:6" hidden="1">
      <c r="D192" s="2" t="s">
        <v>557</v>
      </c>
      <c r="E192" s="2" t="s">
        <v>558</v>
      </c>
      <c r="F192" s="2" t="s">
        <v>559</v>
      </c>
    </row>
    <row r="193" spans="4:6" hidden="1">
      <c r="D193" s="2" t="s">
        <v>560</v>
      </c>
      <c r="E193" s="2" t="s">
        <v>561</v>
      </c>
      <c r="F193" s="2" t="s">
        <v>562</v>
      </c>
    </row>
    <row r="194" spans="4:6" hidden="1">
      <c r="D194" s="2" t="s">
        <v>563</v>
      </c>
      <c r="E194" s="2" t="s">
        <v>564</v>
      </c>
      <c r="F194" s="2" t="s">
        <v>565</v>
      </c>
    </row>
    <row r="195" spans="4:6" hidden="1">
      <c r="D195" s="2" t="s">
        <v>566</v>
      </c>
      <c r="E195" s="2" t="s">
        <v>567</v>
      </c>
      <c r="F195" s="2" t="s">
        <v>568</v>
      </c>
    </row>
    <row r="196" spans="4:6" hidden="1">
      <c r="D196" s="2" t="s">
        <v>569</v>
      </c>
      <c r="E196" s="2" t="s">
        <v>570</v>
      </c>
      <c r="F196" s="2" t="s">
        <v>571</v>
      </c>
    </row>
    <row r="197" spans="4:6" hidden="1">
      <c r="D197" s="2" t="s">
        <v>572</v>
      </c>
      <c r="E197" s="2" t="s">
        <v>573</v>
      </c>
      <c r="F197" s="2" t="s">
        <v>574</v>
      </c>
    </row>
    <row r="198" spans="4:6" hidden="1">
      <c r="D198" s="2" t="s">
        <v>575</v>
      </c>
      <c r="E198" s="2" t="s">
        <v>576</v>
      </c>
      <c r="F198" s="2" t="s">
        <v>577</v>
      </c>
    </row>
    <row r="199" spans="4:6" hidden="1">
      <c r="D199" s="2" t="s">
        <v>578</v>
      </c>
      <c r="E199" s="2" t="s">
        <v>579</v>
      </c>
      <c r="F199" s="2" t="s">
        <v>580</v>
      </c>
    </row>
    <row r="200" spans="4:6" hidden="1">
      <c r="D200" s="2" t="s">
        <v>581</v>
      </c>
      <c r="E200" s="2" t="s">
        <v>582</v>
      </c>
      <c r="F200" s="2" t="s">
        <v>583</v>
      </c>
    </row>
    <row r="201" spans="4:6" hidden="1">
      <c r="D201" s="2" t="s">
        <v>584</v>
      </c>
      <c r="E201" s="2" t="s">
        <v>585</v>
      </c>
      <c r="F201" s="2" t="s">
        <v>586</v>
      </c>
    </row>
    <row r="202" spans="4:6" hidden="1">
      <c r="D202" s="2" t="s">
        <v>587</v>
      </c>
      <c r="E202" s="2" t="s">
        <v>588</v>
      </c>
      <c r="F202" s="2" t="s">
        <v>589</v>
      </c>
    </row>
    <row r="203" spans="4:6" ht="14.7" hidden="1" thickBot="1">
      <c r="D203" s="2" t="s">
        <v>590</v>
      </c>
      <c r="E203" s="2" t="s">
        <v>591</v>
      </c>
      <c r="F203" s="2" t="s">
        <v>592</v>
      </c>
    </row>
    <row r="204" spans="4:6" ht="14.7" hidden="1" thickBot="1">
      <c r="D204" s="206" t="str">
        <f>E7</f>
        <v>Kenya (KEN)</v>
      </c>
      <c r="E204" s="207" t="str">
        <f>VLOOKUP(D204,$D$29:$F$203,2,FALSE)</f>
        <v>Kenya</v>
      </c>
      <c r="F204" s="208" t="str">
        <f>VLOOKUP(D204,$D$29:$F$203,3,FALSE)</f>
        <v>KEN</v>
      </c>
    </row>
    <row r="205" spans="4:6" hidden="1"/>
  </sheetData>
  <sheetProtection sheet="1" formatCells="0"/>
  <mergeCells count="10">
    <mergeCell ref="D13:E13"/>
    <mergeCell ref="D14:E14"/>
    <mergeCell ref="D15:E15"/>
    <mergeCell ref="D11:E11"/>
    <mergeCell ref="E5:F5"/>
    <mergeCell ref="E6:F6"/>
    <mergeCell ref="E7:F7"/>
    <mergeCell ref="E8:F8"/>
    <mergeCell ref="E9:F9"/>
    <mergeCell ref="D12:E12"/>
  </mergeCells>
  <dataValidations count="4">
    <dataValidation type="list" allowBlank="1" showInputMessage="1" showErrorMessage="1" sqref="G22:H25" xr:uid="{32B1201C-B123-4E15-831C-87EAA6595B17}">
      <formula1>"...,Yes,No,Partially/Mixed/Other"</formula1>
    </dataValidation>
    <dataValidation type="list" allowBlank="1" showInputMessage="1" showErrorMessage="1" sqref="I22:I25" xr:uid="{3472D613-01C6-4874-B144-E0B7EBB21B70}">
      <formula1>O$20:O$26</formula1>
    </dataValidation>
    <dataValidation type="list" allowBlank="1" showInputMessage="1" showErrorMessage="1" sqref="E7" xr:uid="{D747B0B4-92A4-4E1A-A578-15B30ECC2AED}">
      <formula1>$D$29:$D$203</formula1>
    </dataValidation>
    <dataValidation type="whole" operator="greaterThan" allowBlank="1" showInputMessage="1" showErrorMessage="1" sqref="J22:J25 E9" xr:uid="{6957C243-244E-4B73-8046-BB76C496D527}">
      <formula1>1</formula1>
    </dataValidation>
  </dataValidations>
  <pageMargins left="0.7" right="0.7" top="0.75" bottom="0.75" header="0.3" footer="0.3"/>
  <pageSetup scale="52"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13607-E4E8-430D-A71B-E544F757A8D2}">
  <sheetPr>
    <pageSetUpPr fitToPage="1"/>
  </sheetPr>
  <dimension ref="C1:V79"/>
  <sheetViews>
    <sheetView topLeftCell="B2" zoomScale="75" zoomScaleNormal="75" workbookViewId="0">
      <selection activeCell="E8" sqref="E8"/>
    </sheetView>
  </sheetViews>
  <sheetFormatPr defaultRowHeight="14.4"/>
  <cols>
    <col min="1" max="2" width="2.578125" customWidth="1"/>
    <col min="3" max="3" width="7.578125" style="4" customWidth="1"/>
    <col min="4" max="4" width="90" customWidth="1"/>
    <col min="5" max="8" width="8.578125" style="4" customWidth="1"/>
    <col min="9" max="9" width="6.83984375" customWidth="1"/>
    <col min="10" max="13" width="44.26171875" customWidth="1"/>
    <col min="14" max="14" width="4.15625" customWidth="1"/>
    <col min="15" max="21" width="8.83984375" hidden="1" customWidth="1"/>
    <col min="22" max="22" width="12.41796875" hidden="1" customWidth="1"/>
  </cols>
  <sheetData>
    <row r="1" spans="3:22" s="2" customFormat="1"/>
    <row r="2" spans="3:22" s="2" customFormat="1" ht="18.3">
      <c r="C2" s="21"/>
      <c r="D2" s="21" t="s">
        <v>593</v>
      </c>
    </row>
    <row r="3" spans="3:22" s="22" customFormat="1" ht="15" customHeight="1" thickBot="1"/>
    <row r="4" spans="3:22" ht="14.7" thickBot="1">
      <c r="C4" s="5"/>
      <c r="D4" s="1"/>
      <c r="E4" s="5"/>
      <c r="F4" s="5"/>
      <c r="G4" s="5"/>
      <c r="H4" s="5"/>
    </row>
    <row r="5" spans="3:22" ht="113.1" customHeight="1" thickBot="1">
      <c r="C5" s="8"/>
      <c r="D5" s="8" t="s">
        <v>594</v>
      </c>
      <c r="E5" s="9" t="str">
        <f>'IGP1 Structure'!$E$22</f>
        <v>County governments</v>
      </c>
      <c r="F5" s="9" t="str">
        <f>'IGP1 Structure'!$E$23</f>
        <v>Cities and municipal boards</v>
      </c>
      <c r="G5" s="9" t="str">
        <f>'IGP1 Structure'!$E$24</f>
        <v>-</v>
      </c>
      <c r="H5" s="9" t="str">
        <f>'IGP1 Structure'!$E$25</f>
        <v>-</v>
      </c>
      <c r="J5" s="87" t="str">
        <f>"Comments / Clarification: "&amp;CHAR(10)&amp;E5</f>
        <v>Comments / Clarification: 
County governments</v>
      </c>
      <c r="K5" s="87" t="str">
        <f t="shared" ref="K5:M5" si="0">"Comments / Clarification: "&amp;CHAR(10)&amp;F5</f>
        <v>Comments / Clarification: 
Cities and municipal boards</v>
      </c>
      <c r="L5" s="87" t="str">
        <f t="shared" si="0"/>
        <v>Comments / Clarification: 
-</v>
      </c>
      <c r="M5" s="87" t="str">
        <f t="shared" si="0"/>
        <v>Comments / Clarification: 
-</v>
      </c>
      <c r="N5" s="32"/>
    </row>
    <row r="6" spans="3:22" ht="14.7" thickBot="1"/>
    <row r="7" spans="3:22">
      <c r="C7" s="31" t="s">
        <v>595</v>
      </c>
      <c r="D7" s="45" t="s">
        <v>596</v>
      </c>
      <c r="E7" s="34"/>
      <c r="F7" s="34"/>
      <c r="G7" s="35"/>
      <c r="H7" s="36"/>
      <c r="J7" s="95"/>
      <c r="K7" s="95"/>
      <c r="L7" s="95"/>
      <c r="M7" s="95"/>
    </row>
    <row r="8" spans="3:22">
      <c r="C8" s="19" t="s">
        <v>597</v>
      </c>
      <c r="D8" s="46" t="s">
        <v>598</v>
      </c>
      <c r="E8" s="105" t="s">
        <v>42</v>
      </c>
      <c r="F8" s="105" t="s">
        <v>42</v>
      </c>
      <c r="G8" s="105" t="s">
        <v>32</v>
      </c>
      <c r="H8" s="106" t="s">
        <v>32</v>
      </c>
      <c r="J8" s="96"/>
      <c r="K8" s="96"/>
      <c r="L8" s="96"/>
      <c r="M8" s="96"/>
      <c r="O8" s="2" t="s">
        <v>32</v>
      </c>
      <c r="P8" s="2" t="s">
        <v>42</v>
      </c>
      <c r="Q8" s="2" t="s">
        <v>50</v>
      </c>
      <c r="R8" s="2" t="s">
        <v>599</v>
      </c>
      <c r="S8" s="2"/>
      <c r="T8" s="2"/>
      <c r="U8" s="2"/>
      <c r="V8" s="2"/>
    </row>
    <row r="9" spans="3:22">
      <c r="C9" s="19" t="s">
        <v>600</v>
      </c>
      <c r="D9" s="46" t="s">
        <v>601</v>
      </c>
      <c r="E9" s="105" t="s">
        <v>42</v>
      </c>
      <c r="F9" s="105" t="s">
        <v>42</v>
      </c>
      <c r="G9" s="105" t="s">
        <v>32</v>
      </c>
      <c r="H9" s="106" t="s">
        <v>32</v>
      </c>
      <c r="J9" s="96"/>
      <c r="K9" s="96"/>
      <c r="L9" s="96"/>
      <c r="M9" s="96"/>
      <c r="O9" s="2" t="s">
        <v>32</v>
      </c>
      <c r="P9" s="2" t="s">
        <v>42</v>
      </c>
      <c r="Q9" s="2" t="s">
        <v>50</v>
      </c>
      <c r="R9" s="2" t="s">
        <v>599</v>
      </c>
      <c r="S9" s="2"/>
      <c r="T9" s="2"/>
      <c r="U9" s="2"/>
      <c r="V9" s="2"/>
    </row>
    <row r="10" spans="3:22">
      <c r="C10" s="19" t="s">
        <v>602</v>
      </c>
      <c r="D10" s="46" t="s">
        <v>603</v>
      </c>
      <c r="E10" s="105" t="s">
        <v>42</v>
      </c>
      <c r="F10" s="105" t="s">
        <v>50</v>
      </c>
      <c r="G10" s="105" t="s">
        <v>32</v>
      </c>
      <c r="H10" s="106" t="s">
        <v>32</v>
      </c>
      <c r="J10" s="96"/>
      <c r="K10" s="96" t="s">
        <v>604</v>
      </c>
      <c r="L10" s="96"/>
      <c r="M10" s="96"/>
      <c r="O10" s="2" t="s">
        <v>32</v>
      </c>
      <c r="P10" s="2" t="s">
        <v>42</v>
      </c>
      <c r="Q10" s="2" t="s">
        <v>50</v>
      </c>
      <c r="R10" s="2" t="s">
        <v>599</v>
      </c>
      <c r="S10" s="2"/>
      <c r="T10" s="2"/>
      <c r="U10" s="2"/>
      <c r="V10" s="2"/>
    </row>
    <row r="11" spans="3:22" ht="14.7" thickBot="1">
      <c r="C11" s="20" t="s">
        <v>605</v>
      </c>
      <c r="D11" s="47" t="s">
        <v>606</v>
      </c>
      <c r="E11" s="107" t="s">
        <v>42</v>
      </c>
      <c r="F11" s="107" t="s">
        <v>50</v>
      </c>
      <c r="G11" s="107" t="s">
        <v>32</v>
      </c>
      <c r="H11" s="108" t="s">
        <v>32</v>
      </c>
      <c r="J11" s="97"/>
      <c r="K11" s="97"/>
      <c r="L11" s="97"/>
      <c r="M11" s="97"/>
      <c r="O11" s="2" t="s">
        <v>32</v>
      </c>
      <c r="P11" s="2" t="s">
        <v>42</v>
      </c>
      <c r="Q11" s="2" t="s">
        <v>50</v>
      </c>
      <c r="R11" s="2" t="s">
        <v>599</v>
      </c>
      <c r="S11" s="2"/>
      <c r="T11" s="2"/>
      <c r="U11" s="2"/>
      <c r="V11" s="2"/>
    </row>
    <row r="12" spans="3:22" ht="14.7" thickBot="1"/>
    <row r="13" spans="3:22">
      <c r="C13" s="31" t="s">
        <v>607</v>
      </c>
      <c r="D13" s="45" t="s">
        <v>608</v>
      </c>
      <c r="E13" s="37"/>
      <c r="F13" s="37"/>
      <c r="G13" s="37"/>
      <c r="H13" s="38"/>
      <c r="J13" s="95"/>
      <c r="K13" s="95"/>
      <c r="L13" s="95"/>
      <c r="M13" s="95"/>
    </row>
    <row r="14" spans="3:22">
      <c r="C14" s="19" t="s">
        <v>609</v>
      </c>
      <c r="D14" s="46" t="s">
        <v>610</v>
      </c>
      <c r="E14" s="105" t="s">
        <v>42</v>
      </c>
      <c r="F14" s="105" t="s">
        <v>42</v>
      </c>
      <c r="G14" s="105" t="s">
        <v>32</v>
      </c>
      <c r="H14" s="106" t="s">
        <v>32</v>
      </c>
      <c r="J14" s="96"/>
      <c r="K14" s="96" t="s">
        <v>611</v>
      </c>
      <c r="L14" s="96"/>
      <c r="M14" s="96"/>
      <c r="O14" s="2" t="s">
        <v>32</v>
      </c>
      <c r="P14" s="2" t="s">
        <v>42</v>
      </c>
      <c r="Q14" s="2" t="s">
        <v>50</v>
      </c>
      <c r="R14" s="2" t="s">
        <v>599</v>
      </c>
      <c r="S14" s="2"/>
      <c r="T14" s="2"/>
      <c r="U14" s="2"/>
      <c r="V14" s="2"/>
    </row>
    <row r="15" spans="3:22">
      <c r="C15" s="19" t="s">
        <v>612</v>
      </c>
      <c r="D15" s="46" t="s">
        <v>613</v>
      </c>
      <c r="E15" s="105" t="s">
        <v>42</v>
      </c>
      <c r="F15" s="105" t="s">
        <v>50</v>
      </c>
      <c r="G15" s="105" t="s">
        <v>32</v>
      </c>
      <c r="H15" s="106" t="s">
        <v>32</v>
      </c>
      <c r="J15" s="96"/>
      <c r="K15" s="96" t="s">
        <v>614</v>
      </c>
      <c r="L15" s="96"/>
      <c r="M15" s="96"/>
      <c r="O15" s="2" t="s">
        <v>32</v>
      </c>
      <c r="P15" s="2" t="s">
        <v>42</v>
      </c>
      <c r="Q15" s="2" t="s">
        <v>50</v>
      </c>
      <c r="R15" s="2" t="s">
        <v>599</v>
      </c>
      <c r="S15" s="2"/>
      <c r="T15" s="2"/>
      <c r="U15" s="2"/>
      <c r="V15" s="2"/>
    </row>
    <row r="16" spans="3:22">
      <c r="C16" s="19" t="s">
        <v>615</v>
      </c>
      <c r="D16" s="46" t="s">
        <v>616</v>
      </c>
      <c r="E16" s="105" t="s">
        <v>42</v>
      </c>
      <c r="F16" s="105" t="s">
        <v>50</v>
      </c>
      <c r="G16" s="105" t="s">
        <v>32</v>
      </c>
      <c r="H16" s="106" t="s">
        <v>32</v>
      </c>
      <c r="J16" s="96"/>
      <c r="K16" s="96"/>
      <c r="L16" s="96"/>
      <c r="M16" s="96"/>
      <c r="O16" s="2" t="s">
        <v>32</v>
      </c>
      <c r="P16" s="2" t="s">
        <v>42</v>
      </c>
      <c r="Q16" s="2" t="s">
        <v>50</v>
      </c>
      <c r="R16" s="2" t="s">
        <v>599</v>
      </c>
      <c r="S16" s="2"/>
      <c r="T16" s="2"/>
      <c r="U16" s="2"/>
      <c r="V16" s="2"/>
    </row>
    <row r="17" spans="3:22">
      <c r="C17" s="19" t="s">
        <v>617</v>
      </c>
      <c r="D17" s="46" t="s">
        <v>618</v>
      </c>
      <c r="E17" s="105" t="s">
        <v>42</v>
      </c>
      <c r="F17" s="105" t="s">
        <v>50</v>
      </c>
      <c r="G17" s="105" t="s">
        <v>32</v>
      </c>
      <c r="H17" s="106" t="s">
        <v>32</v>
      </c>
      <c r="J17" s="96"/>
      <c r="K17" s="96"/>
      <c r="L17" s="96"/>
      <c r="M17" s="96"/>
      <c r="O17" s="2" t="s">
        <v>32</v>
      </c>
      <c r="P17" s="2" t="s">
        <v>42</v>
      </c>
      <c r="Q17" s="2" t="s">
        <v>50</v>
      </c>
      <c r="R17" s="2" t="s">
        <v>599</v>
      </c>
      <c r="S17" s="2"/>
      <c r="T17" s="2"/>
      <c r="U17" s="2"/>
      <c r="V17" s="2"/>
    </row>
    <row r="18" spans="3:22">
      <c r="C18" s="19" t="s">
        <v>619</v>
      </c>
      <c r="D18" s="46" t="s">
        <v>620</v>
      </c>
      <c r="E18" s="105" t="s">
        <v>42</v>
      </c>
      <c r="F18" s="105" t="s">
        <v>50</v>
      </c>
      <c r="G18" s="105" t="s">
        <v>32</v>
      </c>
      <c r="H18" s="106" t="s">
        <v>32</v>
      </c>
      <c r="J18" s="96"/>
      <c r="K18" s="96"/>
      <c r="L18" s="96"/>
      <c r="M18" s="96"/>
      <c r="O18" s="2" t="s">
        <v>32</v>
      </c>
      <c r="P18" s="2" t="s">
        <v>42</v>
      </c>
      <c r="Q18" s="2" t="s">
        <v>50</v>
      </c>
      <c r="R18" s="2" t="s">
        <v>599</v>
      </c>
      <c r="S18" s="2"/>
      <c r="T18" s="2"/>
      <c r="U18" s="2"/>
      <c r="V18" s="2"/>
    </row>
    <row r="19" spans="3:22" ht="14.7" thickBot="1">
      <c r="C19" s="20" t="s">
        <v>621</v>
      </c>
      <c r="D19" s="47" t="s">
        <v>622</v>
      </c>
      <c r="E19" s="107" t="s">
        <v>42</v>
      </c>
      <c r="F19" s="107" t="s">
        <v>50</v>
      </c>
      <c r="G19" s="107" t="s">
        <v>32</v>
      </c>
      <c r="H19" s="108" t="s">
        <v>32</v>
      </c>
      <c r="J19" s="97"/>
      <c r="K19" s="97"/>
      <c r="L19" s="97"/>
      <c r="M19" s="97"/>
      <c r="O19" s="2" t="s">
        <v>32</v>
      </c>
      <c r="P19" s="2" t="s">
        <v>42</v>
      </c>
      <c r="Q19" s="2" t="s">
        <v>50</v>
      </c>
      <c r="R19" s="2" t="s">
        <v>599</v>
      </c>
      <c r="S19" s="2"/>
      <c r="T19" s="2"/>
      <c r="U19" s="2"/>
      <c r="V19" s="2"/>
    </row>
    <row r="20" spans="3:22" ht="14.7" thickBot="1"/>
    <row r="21" spans="3:22">
      <c r="C21" s="31" t="s">
        <v>623</v>
      </c>
      <c r="D21" s="45" t="s">
        <v>624</v>
      </c>
      <c r="E21" s="37"/>
      <c r="F21" s="37"/>
      <c r="G21" s="37"/>
      <c r="H21" s="38"/>
      <c r="J21" s="95"/>
      <c r="K21" s="95"/>
      <c r="L21" s="95"/>
      <c r="M21" s="95"/>
    </row>
    <row r="22" spans="3:22">
      <c r="C22" s="19" t="s">
        <v>625</v>
      </c>
      <c r="D22" s="46" t="s">
        <v>626</v>
      </c>
      <c r="E22" s="105" t="s">
        <v>42</v>
      </c>
      <c r="F22" s="105" t="s">
        <v>42</v>
      </c>
      <c r="G22" s="105" t="s">
        <v>32</v>
      </c>
      <c r="H22" s="106" t="s">
        <v>32</v>
      </c>
      <c r="J22" s="96"/>
      <c r="K22" s="96" t="s">
        <v>627</v>
      </c>
      <c r="L22" s="96"/>
      <c r="M22" s="96"/>
      <c r="O22" s="2" t="s">
        <v>32</v>
      </c>
      <c r="P22" s="2" t="s">
        <v>42</v>
      </c>
      <c r="Q22" s="2" t="s">
        <v>50</v>
      </c>
      <c r="R22" s="2" t="s">
        <v>599</v>
      </c>
      <c r="S22" s="2"/>
      <c r="T22" s="2"/>
      <c r="U22" s="2"/>
      <c r="V22" s="2"/>
    </row>
    <row r="23" spans="3:22">
      <c r="C23" s="19" t="s">
        <v>628</v>
      </c>
      <c r="D23" s="46" t="s">
        <v>629</v>
      </c>
      <c r="E23" s="105" t="s">
        <v>42</v>
      </c>
      <c r="F23" s="105" t="s">
        <v>42</v>
      </c>
      <c r="G23" s="105" t="s">
        <v>32</v>
      </c>
      <c r="H23" s="106" t="s">
        <v>32</v>
      </c>
      <c r="J23" s="96"/>
      <c r="K23" s="96" t="s">
        <v>630</v>
      </c>
      <c r="L23" s="96"/>
      <c r="M23" s="96"/>
      <c r="O23" s="2" t="s">
        <v>32</v>
      </c>
      <c r="P23" s="2" t="s">
        <v>42</v>
      </c>
      <c r="Q23" s="2" t="s">
        <v>50</v>
      </c>
      <c r="R23" s="2" t="s">
        <v>599</v>
      </c>
      <c r="S23" s="2"/>
      <c r="T23" s="2"/>
      <c r="U23" s="2"/>
      <c r="V23" s="2"/>
    </row>
    <row r="24" spans="3:22">
      <c r="C24" s="19" t="s">
        <v>631</v>
      </c>
      <c r="D24" s="46" t="s">
        <v>632</v>
      </c>
      <c r="E24" s="105" t="s">
        <v>42</v>
      </c>
      <c r="F24" s="105" t="s">
        <v>50</v>
      </c>
      <c r="G24" s="105" t="s">
        <v>32</v>
      </c>
      <c r="H24" s="106" t="s">
        <v>32</v>
      </c>
      <c r="J24" s="96"/>
      <c r="K24" s="96"/>
      <c r="L24" s="96"/>
      <c r="M24" s="96"/>
      <c r="O24" s="2" t="s">
        <v>32</v>
      </c>
      <c r="P24" s="2" t="s">
        <v>42</v>
      </c>
      <c r="Q24" s="2" t="s">
        <v>50</v>
      </c>
      <c r="R24" s="2" t="s">
        <v>599</v>
      </c>
      <c r="S24" s="2"/>
      <c r="T24" s="2"/>
      <c r="U24" s="2"/>
      <c r="V24" s="2"/>
    </row>
    <row r="25" spans="3:22">
      <c r="C25" s="19" t="s">
        <v>633</v>
      </c>
      <c r="D25" s="46" t="s">
        <v>634</v>
      </c>
      <c r="E25" s="105" t="s">
        <v>42</v>
      </c>
      <c r="F25" s="105" t="s">
        <v>50</v>
      </c>
      <c r="G25" s="105" t="s">
        <v>32</v>
      </c>
      <c r="H25" s="106" t="s">
        <v>32</v>
      </c>
      <c r="J25" s="96"/>
      <c r="K25" s="96"/>
      <c r="L25" s="96"/>
      <c r="M25" s="96"/>
      <c r="O25" s="2" t="s">
        <v>32</v>
      </c>
      <c r="P25" s="2" t="s">
        <v>42</v>
      </c>
      <c r="Q25" s="2" t="s">
        <v>50</v>
      </c>
      <c r="R25" s="2" t="s">
        <v>599</v>
      </c>
      <c r="S25" s="2"/>
      <c r="T25" s="2"/>
      <c r="U25" s="2"/>
      <c r="V25" s="2"/>
    </row>
    <row r="26" spans="3:22">
      <c r="C26" s="19" t="s">
        <v>635</v>
      </c>
      <c r="D26" s="46" t="s">
        <v>636</v>
      </c>
      <c r="E26" s="105" t="s">
        <v>42</v>
      </c>
      <c r="F26" s="105" t="s">
        <v>50</v>
      </c>
      <c r="G26" s="105" t="s">
        <v>32</v>
      </c>
      <c r="H26" s="106" t="s">
        <v>32</v>
      </c>
      <c r="J26" s="96"/>
      <c r="K26" s="96"/>
      <c r="L26" s="96"/>
      <c r="M26" s="96"/>
      <c r="O26" s="2" t="s">
        <v>32</v>
      </c>
      <c r="P26" s="2" t="s">
        <v>42</v>
      </c>
      <c r="Q26" s="2" t="s">
        <v>50</v>
      </c>
      <c r="R26" s="2" t="s">
        <v>599</v>
      </c>
      <c r="S26" s="2"/>
      <c r="T26" s="2"/>
      <c r="U26" s="2"/>
      <c r="V26" s="2"/>
    </row>
    <row r="27" spans="3:22">
      <c r="C27" s="19" t="s">
        <v>637</v>
      </c>
      <c r="D27" s="46" t="s">
        <v>638</v>
      </c>
      <c r="E27" s="105" t="s">
        <v>42</v>
      </c>
      <c r="F27" s="105" t="s">
        <v>50</v>
      </c>
      <c r="G27" s="105" t="s">
        <v>32</v>
      </c>
      <c r="H27" s="106" t="s">
        <v>32</v>
      </c>
      <c r="J27" s="96"/>
      <c r="K27" s="96"/>
      <c r="L27" s="96"/>
      <c r="M27" s="96"/>
      <c r="O27" s="2" t="s">
        <v>32</v>
      </c>
      <c r="P27" s="2" t="s">
        <v>42</v>
      </c>
      <c r="Q27" s="2" t="s">
        <v>50</v>
      </c>
      <c r="R27" s="2" t="s">
        <v>599</v>
      </c>
      <c r="S27" s="2"/>
      <c r="T27" s="2"/>
      <c r="U27" s="2"/>
      <c r="V27" s="2"/>
    </row>
    <row r="28" spans="3:22">
      <c r="C28" s="19" t="s">
        <v>639</v>
      </c>
      <c r="D28" s="46" t="s">
        <v>640</v>
      </c>
      <c r="E28" s="105" t="s">
        <v>42</v>
      </c>
      <c r="F28" s="105" t="s">
        <v>50</v>
      </c>
      <c r="G28" s="105" t="s">
        <v>32</v>
      </c>
      <c r="H28" s="106" t="s">
        <v>32</v>
      </c>
      <c r="J28" s="96"/>
      <c r="K28" s="96"/>
      <c r="L28" s="96"/>
      <c r="M28" s="96"/>
      <c r="O28" s="2" t="s">
        <v>32</v>
      </c>
      <c r="P28" s="2" t="s">
        <v>42</v>
      </c>
      <c r="Q28" s="2" t="s">
        <v>50</v>
      </c>
      <c r="R28" s="2" t="s">
        <v>599</v>
      </c>
      <c r="S28" s="2"/>
      <c r="T28" s="2"/>
      <c r="U28" s="2"/>
      <c r="V28" s="2"/>
    </row>
    <row r="29" spans="3:22" ht="14.7" thickBot="1">
      <c r="C29" s="20" t="s">
        <v>641</v>
      </c>
      <c r="D29" s="47" t="s">
        <v>642</v>
      </c>
      <c r="E29" s="107" t="s">
        <v>42</v>
      </c>
      <c r="F29" s="107" t="s">
        <v>50</v>
      </c>
      <c r="G29" s="107" t="s">
        <v>32</v>
      </c>
      <c r="H29" s="108" t="s">
        <v>32</v>
      </c>
      <c r="J29" s="97"/>
      <c r="K29" s="97"/>
      <c r="L29" s="97"/>
      <c r="M29" s="97"/>
      <c r="O29" s="2" t="s">
        <v>32</v>
      </c>
      <c r="P29" s="2" t="s">
        <v>42</v>
      </c>
      <c r="Q29" s="2" t="s">
        <v>50</v>
      </c>
      <c r="R29" s="2" t="s">
        <v>599</v>
      </c>
      <c r="S29" s="2"/>
      <c r="T29" s="2"/>
      <c r="U29" s="2"/>
      <c r="V29" s="2"/>
    </row>
    <row r="30" spans="3:22" ht="14.7" thickBot="1"/>
    <row r="31" spans="3:22">
      <c r="C31" s="31" t="s">
        <v>643</v>
      </c>
      <c r="D31" s="45" t="s">
        <v>644</v>
      </c>
      <c r="E31" s="37"/>
      <c r="F31" s="37"/>
      <c r="G31" s="37"/>
      <c r="H31" s="38"/>
      <c r="J31" s="95"/>
      <c r="K31" s="95"/>
      <c r="L31" s="95"/>
      <c r="M31" s="95"/>
    </row>
    <row r="32" spans="3:22">
      <c r="C32" s="19" t="s">
        <v>645</v>
      </c>
      <c r="D32" s="46" t="s">
        <v>646</v>
      </c>
      <c r="E32" s="105" t="s">
        <v>42</v>
      </c>
      <c r="F32" s="105" t="s">
        <v>50</v>
      </c>
      <c r="G32" s="105" t="s">
        <v>32</v>
      </c>
      <c r="H32" s="106" t="s">
        <v>32</v>
      </c>
      <c r="J32" s="96"/>
      <c r="K32" s="96"/>
      <c r="L32" s="96"/>
      <c r="M32" s="96"/>
      <c r="O32" s="2" t="s">
        <v>32</v>
      </c>
      <c r="P32" s="2" t="s">
        <v>42</v>
      </c>
      <c r="Q32" s="2" t="s">
        <v>50</v>
      </c>
      <c r="R32" s="2" t="s">
        <v>599</v>
      </c>
      <c r="S32" s="2"/>
      <c r="T32" s="2"/>
      <c r="U32" s="2"/>
      <c r="V32" s="2"/>
    </row>
    <row r="33" spans="3:22">
      <c r="C33" s="19" t="s">
        <v>647</v>
      </c>
      <c r="D33" s="46" t="s">
        <v>648</v>
      </c>
      <c r="E33" s="105" t="s">
        <v>42</v>
      </c>
      <c r="F33" s="105" t="s">
        <v>42</v>
      </c>
      <c r="G33" s="105" t="s">
        <v>32</v>
      </c>
      <c r="H33" s="106" t="s">
        <v>32</v>
      </c>
      <c r="J33" s="96"/>
      <c r="K33" s="96" t="s">
        <v>649</v>
      </c>
      <c r="L33" s="96"/>
      <c r="M33" s="96"/>
      <c r="O33" s="2" t="s">
        <v>32</v>
      </c>
      <c r="P33" s="2" t="s">
        <v>42</v>
      </c>
      <c r="Q33" s="2" t="s">
        <v>50</v>
      </c>
      <c r="R33" s="2" t="s">
        <v>599</v>
      </c>
      <c r="S33" s="2"/>
      <c r="T33" s="2"/>
      <c r="U33" s="2"/>
      <c r="V33" s="2"/>
    </row>
    <row r="34" spans="3:22">
      <c r="C34" s="19" t="s">
        <v>650</v>
      </c>
      <c r="D34" s="46" t="s">
        <v>651</v>
      </c>
      <c r="E34" s="105" t="s">
        <v>42</v>
      </c>
      <c r="F34" s="105" t="s">
        <v>50</v>
      </c>
      <c r="G34" s="105" t="s">
        <v>32</v>
      </c>
      <c r="H34" s="106" t="s">
        <v>32</v>
      </c>
      <c r="J34" s="96"/>
      <c r="K34" s="96"/>
      <c r="L34" s="96"/>
      <c r="M34" s="96"/>
      <c r="O34" s="2" t="s">
        <v>32</v>
      </c>
      <c r="P34" s="2" t="s">
        <v>42</v>
      </c>
      <c r="Q34" s="2" t="s">
        <v>50</v>
      </c>
      <c r="R34" s="2" t="s">
        <v>599</v>
      </c>
      <c r="S34" s="2"/>
      <c r="T34" s="2"/>
      <c r="U34" s="2"/>
      <c r="V34" s="2"/>
    </row>
    <row r="35" spans="3:22">
      <c r="C35" s="19" t="s">
        <v>652</v>
      </c>
      <c r="D35" s="46" t="s">
        <v>653</v>
      </c>
      <c r="E35" s="105" t="s">
        <v>42</v>
      </c>
      <c r="F35" s="105" t="s">
        <v>50</v>
      </c>
      <c r="G35" s="105" t="s">
        <v>32</v>
      </c>
      <c r="H35" s="106" t="s">
        <v>32</v>
      </c>
      <c r="J35" s="96"/>
      <c r="K35" s="96"/>
      <c r="L35" s="96"/>
      <c r="M35" s="96"/>
      <c r="O35" s="2" t="s">
        <v>32</v>
      </c>
      <c r="P35" s="2" t="s">
        <v>42</v>
      </c>
      <c r="Q35" s="2" t="s">
        <v>50</v>
      </c>
      <c r="R35" s="2" t="s">
        <v>599</v>
      </c>
      <c r="S35" s="2"/>
      <c r="T35" s="2"/>
      <c r="U35" s="2"/>
      <c r="V35" s="2"/>
    </row>
    <row r="36" spans="3:22">
      <c r="C36" s="19" t="s">
        <v>654</v>
      </c>
      <c r="D36" s="46" t="s">
        <v>655</v>
      </c>
      <c r="E36" s="105" t="s">
        <v>42</v>
      </c>
      <c r="F36" s="105" t="s">
        <v>50</v>
      </c>
      <c r="G36" s="105" t="s">
        <v>32</v>
      </c>
      <c r="H36" s="106" t="s">
        <v>32</v>
      </c>
      <c r="J36" s="96"/>
      <c r="K36" s="96"/>
      <c r="L36" s="96"/>
      <c r="M36" s="96"/>
      <c r="O36" s="2" t="s">
        <v>32</v>
      </c>
      <c r="P36" s="2" t="s">
        <v>42</v>
      </c>
      <c r="Q36" s="2" t="s">
        <v>50</v>
      </c>
      <c r="R36" s="2" t="s">
        <v>599</v>
      </c>
      <c r="S36" s="2"/>
      <c r="T36" s="2"/>
      <c r="U36" s="2"/>
      <c r="V36" s="2"/>
    </row>
    <row r="37" spans="3:22" ht="14.7" thickBot="1">
      <c r="C37" s="56" t="s">
        <v>656</v>
      </c>
      <c r="D37" s="47" t="s">
        <v>657</v>
      </c>
      <c r="E37" s="107" t="s">
        <v>42</v>
      </c>
      <c r="F37" s="107" t="s">
        <v>50</v>
      </c>
      <c r="G37" s="107" t="s">
        <v>32</v>
      </c>
      <c r="H37" s="108" t="s">
        <v>32</v>
      </c>
      <c r="J37" s="97"/>
      <c r="K37" s="97"/>
      <c r="L37" s="97"/>
      <c r="M37" s="97"/>
      <c r="O37" s="2" t="s">
        <v>32</v>
      </c>
      <c r="P37" s="2" t="s">
        <v>42</v>
      </c>
      <c r="Q37" s="2" t="s">
        <v>50</v>
      </c>
      <c r="R37" s="2" t="s">
        <v>599</v>
      </c>
      <c r="S37" s="2"/>
      <c r="T37" s="2"/>
      <c r="U37" s="2"/>
      <c r="V37" s="2"/>
    </row>
    <row r="38" spans="3:22" ht="14.7" thickBot="1"/>
    <row r="39" spans="3:22" ht="14.7" hidden="1" thickBot="1">
      <c r="C39" s="31"/>
      <c r="D39" s="45" t="s">
        <v>658</v>
      </c>
      <c r="E39" s="37"/>
      <c r="F39" s="37"/>
      <c r="G39" s="37"/>
      <c r="H39" s="38"/>
      <c r="J39" s="18"/>
      <c r="K39" s="18"/>
      <c r="L39" s="18"/>
      <c r="M39" s="18"/>
    </row>
    <row r="40" spans="3:22" ht="14.7" hidden="1" thickBot="1">
      <c r="C40" s="19"/>
      <c r="D40" s="46" t="s">
        <v>659</v>
      </c>
      <c r="E40" s="24" t="s">
        <v>32</v>
      </c>
      <c r="F40" s="24" t="s">
        <v>32</v>
      </c>
      <c r="G40" s="24" t="s">
        <v>32</v>
      </c>
      <c r="H40" s="25" t="s">
        <v>32</v>
      </c>
      <c r="J40" s="16"/>
      <c r="K40" s="16"/>
      <c r="L40" s="16"/>
      <c r="M40" s="16"/>
      <c r="O40" s="2" t="s">
        <v>32</v>
      </c>
      <c r="P40" s="2" t="s">
        <v>42</v>
      </c>
      <c r="Q40" s="2" t="s">
        <v>50</v>
      </c>
      <c r="R40" s="2" t="s">
        <v>599</v>
      </c>
      <c r="S40" s="2"/>
      <c r="T40" s="2"/>
      <c r="U40" s="2"/>
      <c r="V40" s="2"/>
    </row>
    <row r="41" spans="3:22" ht="14.7" hidden="1" thickBot="1">
      <c r="C41" s="19"/>
      <c r="D41" s="46" t="s">
        <v>660</v>
      </c>
      <c r="E41" s="24" t="s">
        <v>32</v>
      </c>
      <c r="F41" s="24" t="s">
        <v>32</v>
      </c>
      <c r="G41" s="24" t="s">
        <v>32</v>
      </c>
      <c r="H41" s="25" t="s">
        <v>32</v>
      </c>
      <c r="J41" s="16"/>
      <c r="K41" s="16"/>
      <c r="L41" s="16"/>
      <c r="M41" s="16"/>
      <c r="O41" s="2" t="s">
        <v>32</v>
      </c>
      <c r="P41" s="2" t="s">
        <v>42</v>
      </c>
      <c r="Q41" s="2" t="s">
        <v>50</v>
      </c>
      <c r="R41" s="2" t="s">
        <v>599</v>
      </c>
      <c r="S41" s="2"/>
      <c r="T41" s="2"/>
      <c r="U41" s="2"/>
      <c r="V41" s="2"/>
    </row>
    <row r="42" spans="3:22" ht="14.7" hidden="1" thickBot="1">
      <c r="C42" s="19"/>
      <c r="D42" s="46" t="s">
        <v>661</v>
      </c>
      <c r="E42" s="24" t="s">
        <v>32</v>
      </c>
      <c r="F42" s="24" t="s">
        <v>32</v>
      </c>
      <c r="G42" s="24" t="s">
        <v>32</v>
      </c>
      <c r="H42" s="25" t="s">
        <v>32</v>
      </c>
      <c r="J42" s="53"/>
      <c r="K42" s="53"/>
      <c r="L42" s="53"/>
      <c r="M42" s="53"/>
      <c r="O42" s="2" t="s">
        <v>32</v>
      </c>
      <c r="P42" s="2" t="s">
        <v>42</v>
      </c>
      <c r="Q42" s="2" t="s">
        <v>50</v>
      </c>
      <c r="R42" s="2" t="s">
        <v>599</v>
      </c>
      <c r="S42" s="2"/>
      <c r="T42" s="2"/>
      <c r="U42" s="2"/>
      <c r="V42" s="2"/>
    </row>
    <row r="43" spans="3:22" ht="14.7" hidden="1" thickBot="1">
      <c r="C43" s="19"/>
      <c r="D43" s="46" t="s">
        <v>662</v>
      </c>
      <c r="E43" s="24" t="s">
        <v>32</v>
      </c>
      <c r="F43" s="24" t="s">
        <v>32</v>
      </c>
      <c r="G43" s="24" t="s">
        <v>32</v>
      </c>
      <c r="H43" s="25" t="s">
        <v>32</v>
      </c>
      <c r="J43" s="16"/>
      <c r="K43" s="16"/>
      <c r="L43" s="16"/>
      <c r="M43" s="16"/>
      <c r="O43" s="2" t="s">
        <v>32</v>
      </c>
      <c r="P43" s="2" t="s">
        <v>663</v>
      </c>
      <c r="Q43" s="2" t="s">
        <v>664</v>
      </c>
      <c r="R43" s="2" t="s">
        <v>599</v>
      </c>
      <c r="S43" s="2"/>
      <c r="T43" s="2"/>
      <c r="U43" s="2"/>
      <c r="V43" s="2"/>
    </row>
    <row r="44" spans="3:22" ht="14.7" hidden="1" thickBot="1">
      <c r="C44" s="55"/>
      <c r="D44" s="46" t="s">
        <v>665</v>
      </c>
      <c r="E44" s="24" t="s">
        <v>32</v>
      </c>
      <c r="F44" s="24" t="s">
        <v>32</v>
      </c>
      <c r="G44" s="24" t="s">
        <v>32</v>
      </c>
      <c r="H44" s="25" t="s">
        <v>32</v>
      </c>
      <c r="J44" s="53"/>
      <c r="K44" s="53"/>
      <c r="L44" s="53"/>
      <c r="M44" s="53"/>
      <c r="O44" s="2" t="s">
        <v>32</v>
      </c>
      <c r="P44" s="2" t="s">
        <v>42</v>
      </c>
      <c r="Q44" s="2" t="s">
        <v>50</v>
      </c>
      <c r="R44" s="2" t="s">
        <v>599</v>
      </c>
      <c r="S44" s="2"/>
      <c r="T44" s="2"/>
      <c r="U44" s="2"/>
      <c r="V44" s="2"/>
    </row>
    <row r="45" spans="3:22" ht="14.7" hidden="1" thickBot="1">
      <c r="C45" s="55"/>
      <c r="D45" s="46" t="s">
        <v>666</v>
      </c>
      <c r="E45" s="24" t="s">
        <v>32</v>
      </c>
      <c r="F45" s="24" t="s">
        <v>32</v>
      </c>
      <c r="G45" s="24" t="s">
        <v>32</v>
      </c>
      <c r="H45" s="25" t="s">
        <v>32</v>
      </c>
      <c r="J45" s="16"/>
      <c r="K45" s="16"/>
      <c r="L45" s="16"/>
      <c r="M45" s="16"/>
      <c r="O45" s="2" t="s">
        <v>32</v>
      </c>
      <c r="P45" s="2" t="s">
        <v>42</v>
      </c>
      <c r="Q45" s="2" t="s">
        <v>50</v>
      </c>
      <c r="R45" s="2" t="s">
        <v>599</v>
      </c>
      <c r="S45" s="2"/>
      <c r="T45" s="2"/>
      <c r="U45" s="2"/>
      <c r="V45" s="2"/>
    </row>
    <row r="46" spans="3:22" ht="14.7" hidden="1" thickBot="1">
      <c r="C46" s="20"/>
      <c r="D46" s="47" t="s">
        <v>667</v>
      </c>
      <c r="E46" s="26" t="s">
        <v>32</v>
      </c>
      <c r="F46" s="26" t="s">
        <v>32</v>
      </c>
      <c r="G46" s="26" t="s">
        <v>32</v>
      </c>
      <c r="H46" s="27" t="s">
        <v>32</v>
      </c>
      <c r="J46" s="17"/>
      <c r="K46" s="17"/>
      <c r="L46" s="17"/>
      <c r="M46" s="17"/>
      <c r="O46" s="2" t="s">
        <v>32</v>
      </c>
      <c r="P46" s="2" t="s">
        <v>42</v>
      </c>
      <c r="Q46" s="2" t="s">
        <v>50</v>
      </c>
      <c r="R46" s="2" t="s">
        <v>599</v>
      </c>
      <c r="S46" s="2"/>
      <c r="T46" s="2"/>
      <c r="U46" s="2"/>
      <c r="V46" s="2"/>
    </row>
    <row r="47" spans="3:22" ht="14.7" hidden="1" thickBot="1">
      <c r="D47" s="49"/>
    </row>
    <row r="48" spans="3:22">
      <c r="C48" s="31" t="s">
        <v>668</v>
      </c>
      <c r="D48" s="45" t="s">
        <v>669</v>
      </c>
      <c r="E48" s="33"/>
      <c r="F48" s="33"/>
      <c r="G48" s="33"/>
      <c r="H48" s="48"/>
      <c r="J48" s="95"/>
      <c r="K48" s="95"/>
      <c r="L48" s="95"/>
      <c r="M48" s="95"/>
    </row>
    <row r="49" spans="3:22">
      <c r="C49" s="19" t="s">
        <v>670</v>
      </c>
      <c r="D49" s="46" t="s">
        <v>671</v>
      </c>
      <c r="E49" s="105" t="s">
        <v>672</v>
      </c>
      <c r="F49" s="105" t="s">
        <v>673</v>
      </c>
      <c r="G49" s="105" t="s">
        <v>32</v>
      </c>
      <c r="H49" s="106" t="s">
        <v>32</v>
      </c>
      <c r="J49" s="96"/>
      <c r="K49" s="96"/>
      <c r="L49" s="96"/>
      <c r="M49" s="96"/>
      <c r="O49" s="2" t="s">
        <v>32</v>
      </c>
      <c r="P49" s="2" t="s">
        <v>672</v>
      </c>
      <c r="Q49" s="2" t="s">
        <v>674</v>
      </c>
      <c r="R49" s="2" t="s">
        <v>675</v>
      </c>
      <c r="S49" s="2" t="s">
        <v>673</v>
      </c>
      <c r="T49" s="2" t="s">
        <v>676</v>
      </c>
      <c r="U49" s="2"/>
      <c r="V49" s="2"/>
    </row>
    <row r="50" spans="3:22">
      <c r="C50" s="19" t="s">
        <v>677</v>
      </c>
      <c r="D50" s="46" t="s">
        <v>678</v>
      </c>
      <c r="E50" s="105" t="s">
        <v>32</v>
      </c>
      <c r="F50" s="105" t="s">
        <v>32</v>
      </c>
      <c r="G50" s="105" t="s">
        <v>32</v>
      </c>
      <c r="H50" s="106" t="s">
        <v>32</v>
      </c>
      <c r="J50" s="96"/>
      <c r="K50" s="96"/>
      <c r="L50" s="96"/>
      <c r="M50" s="96"/>
      <c r="O50" s="2" t="s">
        <v>32</v>
      </c>
      <c r="P50" s="2" t="s">
        <v>679</v>
      </c>
      <c r="Q50" s="2" t="s">
        <v>680</v>
      </c>
      <c r="R50" s="2" t="s">
        <v>681</v>
      </c>
      <c r="S50" s="2" t="s">
        <v>682</v>
      </c>
      <c r="T50" s="2" t="s">
        <v>683</v>
      </c>
      <c r="U50" s="2" t="s">
        <v>684</v>
      </c>
      <c r="V50" s="2" t="s">
        <v>685</v>
      </c>
    </row>
    <row r="51" spans="3:22" ht="14.7" thickBot="1">
      <c r="C51" s="20" t="s">
        <v>686</v>
      </c>
      <c r="D51" s="47" t="s">
        <v>687</v>
      </c>
      <c r="E51" s="107" t="s">
        <v>32</v>
      </c>
      <c r="F51" s="107" t="s">
        <v>32</v>
      </c>
      <c r="G51" s="107" t="s">
        <v>32</v>
      </c>
      <c r="H51" s="108" t="s">
        <v>32</v>
      </c>
      <c r="J51" s="97"/>
      <c r="K51" s="97"/>
      <c r="L51" s="97"/>
      <c r="M51" s="97"/>
      <c r="O51" s="2" t="s">
        <v>32</v>
      </c>
      <c r="P51" s="2" t="s">
        <v>42</v>
      </c>
      <c r="Q51" s="2" t="s">
        <v>50</v>
      </c>
      <c r="R51" s="2" t="s">
        <v>599</v>
      </c>
      <c r="S51" s="2"/>
      <c r="T51" s="2"/>
      <c r="U51" s="2"/>
      <c r="V51" s="2"/>
    </row>
    <row r="52" spans="3:22" s="7" customFormat="1" ht="14.7" thickBot="1">
      <c r="C52" s="10"/>
      <c r="E52" s="10"/>
      <c r="F52" s="10"/>
      <c r="G52" s="10"/>
      <c r="H52" s="10"/>
    </row>
    <row r="54" spans="3:22" hidden="1">
      <c r="D54" s="137"/>
      <c r="E54" s="138" t="str">
        <f>E5</f>
        <v>County governments</v>
      </c>
      <c r="F54" s="138" t="str">
        <f>F5</f>
        <v>Cities and municipal boards</v>
      </c>
      <c r="G54" s="138" t="str">
        <f>G5</f>
        <v>-</v>
      </c>
      <c r="H54" s="139" t="str">
        <f>H5</f>
        <v>-</v>
      </c>
      <c r="J54" s="109" t="str">
        <f>E54</f>
        <v>County governments</v>
      </c>
      <c r="K54" s="110" t="str">
        <f t="shared" ref="K54:M54" si="1">F54</f>
        <v>Cities and municipal boards</v>
      </c>
      <c r="L54" s="110" t="str">
        <f t="shared" si="1"/>
        <v>-</v>
      </c>
      <c r="M54" s="111" t="str">
        <f t="shared" si="1"/>
        <v>-</v>
      </c>
    </row>
    <row r="55" spans="3:22" hidden="1">
      <c r="D55" s="117" t="s">
        <v>688</v>
      </c>
      <c r="E55" s="2">
        <f>IF(E8&amp;E9="YesYes",1,0)</f>
        <v>1</v>
      </c>
      <c r="F55" s="2">
        <f>IF(F8&amp;F9="YesYes",1,0)</f>
        <v>1</v>
      </c>
      <c r="G55" s="2">
        <f>IF(G8&amp;G9="YesYes",1,0)</f>
        <v>0</v>
      </c>
      <c r="H55" s="118">
        <f>IF(H8&amp;H9="YesYes",1,0)</f>
        <v>0</v>
      </c>
      <c r="J55" s="112"/>
      <c r="M55" s="113"/>
    </row>
    <row r="56" spans="3:22" hidden="1">
      <c r="D56" s="117" t="s">
        <v>689</v>
      </c>
      <c r="E56" s="2">
        <f t="shared" ref="E56:H57" si="2">IF(E10="Yes",1,0)</f>
        <v>1</v>
      </c>
      <c r="F56" s="2">
        <f t="shared" si="2"/>
        <v>0</v>
      </c>
      <c r="G56" s="2">
        <f t="shared" si="2"/>
        <v>0</v>
      </c>
      <c r="H56" s="118">
        <f t="shared" si="2"/>
        <v>0</v>
      </c>
      <c r="J56" s="112"/>
      <c r="M56" s="113"/>
    </row>
    <row r="57" spans="3:22" hidden="1">
      <c r="D57" s="117" t="s">
        <v>690</v>
      </c>
      <c r="E57" s="2">
        <f t="shared" si="2"/>
        <v>1</v>
      </c>
      <c r="F57" s="2">
        <f t="shared" si="2"/>
        <v>0</v>
      </c>
      <c r="G57" s="2">
        <f t="shared" si="2"/>
        <v>0</v>
      </c>
      <c r="H57" s="118">
        <f t="shared" si="2"/>
        <v>0</v>
      </c>
      <c r="J57" s="112"/>
      <c r="M57" s="113"/>
    </row>
    <row r="58" spans="3:22" hidden="1">
      <c r="D58" s="121" t="s">
        <v>691</v>
      </c>
      <c r="E58" s="122">
        <f>IF(E14&amp;E15="YesYes",1,0)</f>
        <v>1</v>
      </c>
      <c r="F58" s="122">
        <f>IF(F14&amp;F15="YesYes",1,0)</f>
        <v>0</v>
      </c>
      <c r="G58" s="122">
        <f>IF(G14&amp;G15="YesYes",1,0)</f>
        <v>0</v>
      </c>
      <c r="H58" s="123">
        <f>IF(H14&amp;H15="YesYes",1,0)</f>
        <v>0</v>
      </c>
      <c r="J58" s="112"/>
      <c r="M58" s="113"/>
    </row>
    <row r="59" spans="3:22" hidden="1">
      <c r="D59" s="121" t="s">
        <v>692</v>
      </c>
      <c r="E59" s="122">
        <f>IF(E16&amp;E17="YesYes",1,0)</f>
        <v>1</v>
      </c>
      <c r="F59" s="122">
        <f>IF(F16&amp;F17="YesYes",1,0)</f>
        <v>0</v>
      </c>
      <c r="G59" s="122">
        <f>IF(G16&amp;G17="YesYes",1,0)</f>
        <v>0</v>
      </c>
      <c r="H59" s="123">
        <f>IF(H16&amp;H17="YesYes",1,0)</f>
        <v>0</v>
      </c>
      <c r="J59" s="112"/>
      <c r="M59" s="113"/>
    </row>
    <row r="60" spans="3:22" hidden="1">
      <c r="D60" s="121" t="s">
        <v>693</v>
      </c>
      <c r="E60" s="122">
        <f>IF(E18&amp;E19="YesYes",1,0)</f>
        <v>1</v>
      </c>
      <c r="F60" s="122">
        <f>IF(F18&amp;F19="YesYes",1,0)</f>
        <v>0</v>
      </c>
      <c r="G60" s="122">
        <f>IF(G18&amp;G19="YesYes",1,0)</f>
        <v>0</v>
      </c>
      <c r="H60" s="123">
        <f>IF(H18&amp;H19="YesYes",1,0)</f>
        <v>0</v>
      </c>
      <c r="J60" s="112"/>
      <c r="M60" s="113"/>
    </row>
    <row r="61" spans="3:22" hidden="1">
      <c r="D61" s="117" t="s">
        <v>694</v>
      </c>
      <c r="E61" s="2">
        <f>IF(E22&amp;E23="YesYes",1,0)</f>
        <v>1</v>
      </c>
      <c r="F61" s="2">
        <f>IF(F22&amp;F23="YesYes",1,0)</f>
        <v>1</v>
      </c>
      <c r="G61" s="2">
        <f>IF(G22&amp;G23="YesYes",1,0)</f>
        <v>0</v>
      </c>
      <c r="H61" s="118">
        <f>IF(H22&amp;H23="YesYes",1,0)</f>
        <v>0</v>
      </c>
      <c r="J61" s="112"/>
      <c r="M61" s="113"/>
    </row>
    <row r="62" spans="3:22" hidden="1">
      <c r="D62" s="117" t="s">
        <v>695</v>
      </c>
      <c r="E62" s="2">
        <f>IF(E24&amp;E25&amp;E26="YesYesYes",1,0)</f>
        <v>1</v>
      </c>
      <c r="F62" s="2">
        <f>IF(F24&amp;F25&amp;F26="YesYesYes",1,0)</f>
        <v>0</v>
      </c>
      <c r="G62" s="2">
        <f>IF(G24&amp;G25&amp;G26="YesYesYes",1,0)</f>
        <v>0</v>
      </c>
      <c r="H62" s="118">
        <f>IF(H24&amp;H25&amp;H26="YesYesYes",1,0)</f>
        <v>0</v>
      </c>
      <c r="J62" s="112"/>
      <c r="M62" s="113"/>
    </row>
    <row r="63" spans="3:22" hidden="1">
      <c r="D63" s="117" t="s">
        <v>696</v>
      </c>
      <c r="E63" s="2">
        <f>IF(E27&amp;E28&amp;E29="YesYesYes",1,0)</f>
        <v>1</v>
      </c>
      <c r="F63" s="2">
        <f>IF(F27&amp;F28&amp;F29="YesYesYes",1,0)</f>
        <v>0</v>
      </c>
      <c r="G63" s="2">
        <f>IF(G27&amp;G28&amp;G29="YesYesYes",1,0)</f>
        <v>0</v>
      </c>
      <c r="H63" s="118">
        <f>IF(H27&amp;H28&amp;H29="YesYesYes",1,0)</f>
        <v>0</v>
      </c>
      <c r="J63" s="112"/>
      <c r="M63" s="113"/>
    </row>
    <row r="64" spans="3:22" hidden="1">
      <c r="D64" s="121" t="s">
        <v>697</v>
      </c>
      <c r="E64" s="122">
        <f>IF(E32&amp;E33&amp;E34="YesYesYes",1,0)</f>
        <v>1</v>
      </c>
      <c r="F64" s="122">
        <f>IF(F32&amp;F33&amp;F34="YesYesYes",1,0)</f>
        <v>0</v>
      </c>
      <c r="G64" s="122">
        <f>IF(G32&amp;G33&amp;G34="YesYesYes",1,0)</f>
        <v>0</v>
      </c>
      <c r="H64" s="123">
        <f>IF(H32&amp;H33&amp;H34="YesYesYes",1,0)</f>
        <v>0</v>
      </c>
      <c r="J64" s="112"/>
      <c r="M64" s="113"/>
    </row>
    <row r="65" spans="4:13" hidden="1">
      <c r="D65" s="121" t="s">
        <v>698</v>
      </c>
      <c r="E65" s="122">
        <f>IF(E35&amp;E36="YesYes",1,0)</f>
        <v>1</v>
      </c>
      <c r="F65" s="122">
        <f>IF(F35&amp;F36="YesYes",1,0)</f>
        <v>0</v>
      </c>
      <c r="G65" s="122">
        <f>IF(G35&amp;G36="YesYes",1,0)</f>
        <v>0</v>
      </c>
      <c r="H65" s="123">
        <f>IF(H35&amp;H36="YesYes",1,0)</f>
        <v>0</v>
      </c>
      <c r="J65" s="112"/>
      <c r="M65" s="113"/>
    </row>
    <row r="66" spans="4:13" hidden="1">
      <c r="D66" s="121" t="s">
        <v>699</v>
      </c>
      <c r="E66" s="122">
        <f>IF(E37="Yes",1,0)</f>
        <v>1</v>
      </c>
      <c r="F66" s="122">
        <f>IF(F37="Yes",1,0)</f>
        <v>0</v>
      </c>
      <c r="G66" s="122">
        <f>IF(G37="Yes",1,0)</f>
        <v>0</v>
      </c>
      <c r="H66" s="123">
        <f>IF(H37="Yes",1,0)</f>
        <v>0</v>
      </c>
      <c r="J66" s="112"/>
      <c r="M66" s="113"/>
    </row>
    <row r="67" spans="4:13" hidden="1">
      <c r="D67" s="114" t="s">
        <v>700</v>
      </c>
      <c r="E67" s="115">
        <f>IF(E55+E56+E57=3,3,IF(E55+E56=2,2,IF(E55=1,1,0)))</f>
        <v>3</v>
      </c>
      <c r="F67" s="115">
        <f t="shared" ref="F67:H67" si="3">IF(F55+F56+F57=3,3,IF(F55+F56=2,2,IF(F55=1,1,0)))</f>
        <v>1</v>
      </c>
      <c r="G67" s="115">
        <f t="shared" si="3"/>
        <v>0</v>
      </c>
      <c r="H67" s="116">
        <f t="shared" si="3"/>
        <v>0</v>
      </c>
      <c r="J67" s="114" t="str">
        <f>IF(E67=3,E$5&amp;" meet all the institutional/functional conditions of devolved subnational governments with extensive powers/functions.",IF(E67=2,E$5&amp;" meet all the institutional/functional conditions of devolved subnational governments, albeit with limited powers/functions.",IF(E67=1,E$5&amp;" do not meet the institutional/functional conditions of devolved subnational governments (although preconditions are met).",IF(E67=0,E$5&amp;" do not meet the institutional/functional preconditions of devolved subnational governments.",""))))</f>
        <v>County governments meet all the institutional/functional conditions of devolved subnational governments with extensive powers/functions.</v>
      </c>
      <c r="K67" s="115" t="str">
        <f t="shared" ref="K67:M67" si="4">IF(F67=3,F$5&amp;" meet all the institutional/functional conditions of devolved subnational governments with extensive powers/functions.",IF(F67=2,F$5&amp;" meet all the institutional/functional conditions of devolved subnational governments, albeit with limited powers/functions.",IF(F67=1,F$5&amp;" do not meet the institutional/functional conditions of devolved subnational governments (although preconditions are met).",IF(F67=0,F$5&amp;" do not meet the institutional/functional preconditions of devolved subnational governments.",""))))</f>
        <v>Cities and municipal boards do not meet the institutional/functional conditions of devolved subnational governments (although preconditions are met).</v>
      </c>
      <c r="L67" s="115" t="str">
        <f t="shared" si="4"/>
        <v>- do not meet the institutional/functional preconditions of devolved subnational governments.</v>
      </c>
      <c r="M67" s="116" t="str">
        <f t="shared" si="4"/>
        <v>- do not meet the institutional/functional preconditions of devolved subnational governments.</v>
      </c>
    </row>
    <row r="68" spans="4:13" hidden="1">
      <c r="D68" s="114" t="s">
        <v>701</v>
      </c>
      <c r="E68" s="115">
        <f>IF(E58+E59+E60=3,3,IF(E58+E59=2,2,IF(E58=1,1,0)))</f>
        <v>3</v>
      </c>
      <c r="F68" s="115">
        <f t="shared" ref="F68:H68" si="5">IF(F58+F59+F60=3,3,IF(F58+F59=2,2,IF(F58=1,1,0)))</f>
        <v>0</v>
      </c>
      <c r="G68" s="115">
        <f t="shared" si="5"/>
        <v>0</v>
      </c>
      <c r="H68" s="116">
        <f t="shared" si="5"/>
        <v>0</v>
      </c>
      <c r="J68" s="114" t="str">
        <f>IF(E68=3,E$5&amp;" meet all the political conditions of devolved subnational governments with extensive powers/functions.",IF(E68=2,E$5&amp;" meet all the political conditions of devolved subnational governments, albeit with limited powers/functions.",IF(E68=1,E$5&amp;" do not meet the political conditions of devolved subnational governments (although preconditions are met).",IF(E68=0,E$5&amp;" do not meet the political preconditions of devolved subnational governments.",""))))</f>
        <v>County governments meet all the political conditions of devolved subnational governments with extensive powers/functions.</v>
      </c>
      <c r="K68" s="115" t="str">
        <f t="shared" ref="K68:M68" si="6">IF(F68=3,F$5&amp;" meet all the political conditions of devolved subnational governments with extensive powers/functions.",IF(F68=2,F$5&amp;" meet all the political conditions of devolved subnational governments, albeit with limited powers/functions.",IF(F68=1,F$5&amp;" do not meet the political conditions of devolved subnational governments (although preconditions are met).",IF(F68=0,F$5&amp;" do not meet the political preconditions of devolved subnational governments.",""))))</f>
        <v>Cities and municipal boards do not meet the political preconditions of devolved subnational governments.</v>
      </c>
      <c r="L68" s="115" t="str">
        <f t="shared" si="6"/>
        <v>- do not meet the political preconditions of devolved subnational governments.</v>
      </c>
      <c r="M68" s="116" t="str">
        <f t="shared" si="6"/>
        <v>- do not meet the political preconditions of devolved subnational governments.</v>
      </c>
    </row>
    <row r="69" spans="4:13" hidden="1">
      <c r="D69" s="114" t="s">
        <v>702</v>
      </c>
      <c r="E69" s="115">
        <f>IF(E61+E62+E63=3,3,IF(E61+E62=2,2,IF(E61=1,1,0)))</f>
        <v>3</v>
      </c>
      <c r="F69" s="115">
        <f t="shared" ref="F69:H69" si="7">IF(F61+F62+F63=3,3,IF(F61+F62=2,2,IF(F61=1,1,0)))</f>
        <v>1</v>
      </c>
      <c r="G69" s="115">
        <f t="shared" si="7"/>
        <v>0</v>
      </c>
      <c r="H69" s="116">
        <f t="shared" si="7"/>
        <v>0</v>
      </c>
      <c r="J69" s="114" t="str">
        <f>IF(E69=3,E$5&amp;" meet all the administrative conditions of devolved subnational governments with extensive powers/functions.",IF(E69=2,E$5&amp;" meet all the administrative conditions of devolved subnational governments, albeit with limited powers/functions.",IF(E69=1,E$5&amp;" do not meet the administrative conditions of devolved subnational governments (although preconditions are met).",IF(E69=0,E$5&amp;" do not meet the administrative preconditions of devolved subnational governments.",""))))</f>
        <v>County governments meet all the administrative conditions of devolved subnational governments with extensive powers/functions.</v>
      </c>
      <c r="K69" s="115" t="str">
        <f t="shared" ref="K69:M69" si="8">IF(F69=3,F$5&amp;" meet all the administrative conditions of devolved subnational governments with extensive powers/functions.",IF(F69=2,F$5&amp;" meet all the administrative conditions of devolved subnational governments, albeit with limited powers/functions.",IF(F69=1,F$5&amp;" do not meet the administrative conditions of devolved subnational governments (although preconditions are met).",IF(F69=0,F$5&amp;" do not meet the administrative preconditions of devolved subnational governments.",""))))</f>
        <v>Cities and municipal boards do not meet the administrative conditions of devolved subnational governments (although preconditions are met).</v>
      </c>
      <c r="L69" s="115" t="str">
        <f t="shared" si="8"/>
        <v>- do not meet the administrative preconditions of devolved subnational governments.</v>
      </c>
      <c r="M69" s="116" t="str">
        <f t="shared" si="8"/>
        <v>- do not meet the administrative preconditions of devolved subnational governments.</v>
      </c>
    </row>
    <row r="70" spans="4:13" hidden="1">
      <c r="D70" s="114" t="s">
        <v>703</v>
      </c>
      <c r="E70" s="115">
        <f>IF(E64+E65+E66=3,3,IF(E64+E65=2,2,IF(E64=1,1,0)))</f>
        <v>3</v>
      </c>
      <c r="F70" s="115">
        <f t="shared" ref="F70:H70" si="9">IF(F64+F65+F66=3,3,IF(F64+F65=2,2,IF(F64=1,1,0)))</f>
        <v>0</v>
      </c>
      <c r="G70" s="115">
        <f t="shared" si="9"/>
        <v>0</v>
      </c>
      <c r="H70" s="116">
        <f t="shared" si="9"/>
        <v>0</v>
      </c>
      <c r="J70" s="114" t="str">
        <f>IF(E70=3,E$5&amp;" meet all the fiscal/budgetary conditions of devolved subnational governments with extensive powers/functions.",IF(E70=2,E$5&amp;" meet all the fiscal/budgetary conditions of devolved subnational governments, albeit with limited powers/functions.",IF(E70=1,E$5&amp;" do not meet the fiscal/budgetary conditions of devolved subnational governments (although preconditions are met).",IF(E70=0,E$5&amp;" do not meet the fiscal/budgetary preconditions of devolved subnational governments.",""))))</f>
        <v>County governments meet all the fiscal/budgetary conditions of devolved subnational governments with extensive powers/functions.</v>
      </c>
      <c r="K70" s="115" t="str">
        <f t="shared" ref="K70:M70" si="10">IF(F70=3,F$5&amp;" meet all the fiscal/budgetary conditions of devolved subnational governments with extensive powers/functions.",IF(F70=2,F$5&amp;" meet all the fiscal/budgetary conditions of devolved subnational governments, albeit with limited powers/functions.",IF(F70=1,F$5&amp;" do not meet the fiscal/budgetary conditions of devolved subnational governments (although preconditions are met).",IF(F70=0,F$5&amp;" do not meet the fiscal/budgetary preconditions of devolved subnational governments.",""))))</f>
        <v>Cities and municipal boards do not meet the fiscal/budgetary preconditions of devolved subnational governments.</v>
      </c>
      <c r="L70" s="115" t="str">
        <f t="shared" si="10"/>
        <v>- do not meet the fiscal/budgetary preconditions of devolved subnational governments.</v>
      </c>
      <c r="M70" s="116" t="str">
        <f t="shared" si="10"/>
        <v>- do not meet the fiscal/budgetary preconditions of devolved subnational governments.</v>
      </c>
    </row>
    <row r="71" spans="4:13" hidden="1">
      <c r="D71" s="124"/>
      <c r="E71" s="125">
        <f>MIN(E67:E70)</f>
        <v>3</v>
      </c>
      <c r="F71" s="125">
        <f t="shared" ref="F71:H71" si="11">MIN(F67:F70)</f>
        <v>0</v>
      </c>
      <c r="G71" s="125">
        <f t="shared" si="11"/>
        <v>0</v>
      </c>
      <c r="H71" s="126">
        <f t="shared" si="11"/>
        <v>0</v>
      </c>
      <c r="J71" s="112"/>
      <c r="M71" s="113"/>
    </row>
    <row r="72" spans="4:13" hidden="1">
      <c r="E72" s="134" t="str">
        <f>IF(E73="",E49,E49&amp;E50)</f>
        <v>Devolution (extensive)</v>
      </c>
      <c r="F72" s="135" t="str">
        <f>IF(F73="",F49,F49&amp;F50)</f>
        <v>Non-devolved institution</v>
      </c>
      <c r="G72" s="135" t="str">
        <f>IF(G73="",G49,G49&amp;G50)</f>
        <v>…</v>
      </c>
      <c r="H72" s="136" t="str">
        <f>IF(H73="",H49,H49&amp;H50)</f>
        <v>…</v>
      </c>
      <c r="J72" s="117" t="str">
        <f>J7&amp;J8&amp;J9&amp;J10&amp;J11</f>
        <v/>
      </c>
      <c r="K72" s="2" t="str">
        <f>K7&amp;K8&amp;K9&amp;K10&amp;K11</f>
        <v xml:space="preserve">Cities and municipal boards are not de facto corporate bodies. In practice, the municipal administration and budget is an integral part of the county government, while the board is an appointed advisory/supervisory body without de facto authoritative decision-making power. </v>
      </c>
      <c r="L72" s="2" t="str">
        <f>L7&amp;L8&amp;L9&amp;L10&amp;L11</f>
        <v/>
      </c>
      <c r="M72" s="118" t="str">
        <f>M7&amp;M8&amp;M9&amp;M10&amp;M11</f>
        <v/>
      </c>
    </row>
    <row r="73" spans="4:13" ht="14.7" hidden="1" thickBot="1">
      <c r="E73" s="215" t="str">
        <f>IF(E49="Non-devolved institution",IF(E51="Yes"," (with elected council)",""),"")</f>
        <v/>
      </c>
      <c r="F73" s="138" t="str">
        <f>IF(F49="Non-devolved institution",IF(F51="Yes"," (with elected council)",""),"")</f>
        <v/>
      </c>
      <c r="G73" s="138" t="str">
        <f>IF(G49="Non-devolved institution",IF(G51="Yes"," (with elected council)",""),"")</f>
        <v/>
      </c>
      <c r="H73" s="139" t="str">
        <f>IF(H49="Non-devolved institution",IF(H51="Yes"," (with elected council)",""),"")</f>
        <v/>
      </c>
      <c r="J73" s="117" t="str">
        <f>J13&amp;J14&amp;J15&amp;J16&amp;J17&amp;J18&amp;J19</f>
        <v/>
      </c>
      <c r="K73" s="2" t="str">
        <f>K13&amp;K14&amp;K15&amp;K16&amp;K17&amp;K18&amp;K19</f>
        <v>The Constitution (2010) does not provide for elected urban local governments. Appointed urban board  serve as the political leadership of the urban area.Since the urban board is appointed by county government, it lacks meaningful autonomy from the county government. Instead, there is a principal-agent relationship between counties and urban boards.</v>
      </c>
      <c r="L73" s="2" t="str">
        <f>L13&amp;L14&amp;L15&amp;L16&amp;L17&amp;L18&amp;L19</f>
        <v/>
      </c>
      <c r="M73" s="118" t="str">
        <f>M13&amp;M14&amp;M15&amp;M16&amp;M17&amp;M18&amp;M19</f>
        <v/>
      </c>
    </row>
    <row r="74" spans="4:13" ht="14.7" hidden="1" thickBot="1">
      <c r="E74" s="216" t="str">
        <f>HLOOKUP(E49,$D$78:$I$79,2,FALSE)&amp;E73</f>
        <v>devolved subnational governance institutions with extensive powers and function.</v>
      </c>
      <c r="F74" s="217" t="str">
        <f t="shared" ref="F74:H74" si="12">HLOOKUP(F49,$D$78:$I$79,2,FALSE)&amp;F73</f>
        <v>non-devolved subnational govenance institutions.</v>
      </c>
      <c r="G74" s="217" t="str">
        <f t="shared" si="12"/>
        <v>…</v>
      </c>
      <c r="H74" s="218" t="str">
        <f t="shared" si="12"/>
        <v>…</v>
      </c>
      <c r="J74" s="117" t="str">
        <f>J21&amp;J22&amp;J23&amp;J24&amp;J25&amp;J26&amp;J27&amp;J28&amp;J29</f>
        <v/>
      </c>
      <c r="K74" s="2" t="str">
        <f>K21&amp;K22&amp;K23&amp;K24&amp;K25&amp;K26&amp;K27&amp;K28&amp;K29</f>
        <v>Cities and municipalities generally have their own municipal director.Cities and municipalities generally have staff that is designated by municipal staff, managed by the municipal director.</v>
      </c>
      <c r="L74" s="2" t="str">
        <f>L21&amp;L22&amp;L23&amp;L24&amp;L25&amp;L26&amp;L27&amp;L28&amp;L29</f>
        <v/>
      </c>
      <c r="M74" s="118" t="str">
        <f>M21&amp;M22&amp;M23&amp;M24&amp;M25&amp;M26&amp;M27&amp;M28&amp;M29</f>
        <v/>
      </c>
    </row>
    <row r="75" spans="4:13" hidden="1">
      <c r="E75" s="67"/>
      <c r="J75" s="119" t="str">
        <f>J31&amp;J32&amp;J33&amp;J34&amp;J35&amp;J36&amp;J37</f>
        <v/>
      </c>
      <c r="K75" s="23" t="str">
        <f>K31&amp;K32&amp;K33&amp;K34&amp;K35&amp;K36&amp;K37</f>
        <v>As per their charter, most urban board lack the ability to manage their own finances. Cities and municipalities budgets are typically part of the county budget (as a budget department)</v>
      </c>
      <c r="L75" s="23" t="str">
        <f>L31&amp;L32&amp;L33&amp;L34&amp;L35&amp;L36&amp;L37</f>
        <v/>
      </c>
      <c r="M75" s="120" t="str">
        <f>M31&amp;M32&amp;M33&amp;M34&amp;M35&amp;M36&amp;M37</f>
        <v/>
      </c>
    </row>
    <row r="76" spans="4:13" hidden="1">
      <c r="E76" s="67"/>
    </row>
    <row r="77" spans="4:13" ht="14.7" hidden="1" thickBot="1">
      <c r="E77" s="67"/>
    </row>
    <row r="78" spans="4:13" hidden="1">
      <c r="D78" s="219" t="s">
        <v>32</v>
      </c>
      <c r="E78" s="210" t="s">
        <v>672</v>
      </c>
      <c r="F78" s="211" t="s">
        <v>674</v>
      </c>
      <c r="G78" s="211" t="s">
        <v>675</v>
      </c>
      <c r="H78" s="211" t="s">
        <v>673</v>
      </c>
      <c r="I78" s="212" t="s">
        <v>676</v>
      </c>
    </row>
    <row r="79" spans="4:13" ht="14.7" hidden="1" thickBot="1">
      <c r="D79" s="220" t="s">
        <v>32</v>
      </c>
      <c r="E79" s="213" t="s">
        <v>704</v>
      </c>
      <c r="F79" s="22" t="s">
        <v>705</v>
      </c>
      <c r="G79" s="22" t="s">
        <v>706</v>
      </c>
      <c r="H79" s="22" t="s">
        <v>707</v>
      </c>
      <c r="I79" s="214" t="s">
        <v>708</v>
      </c>
    </row>
  </sheetData>
  <sheetProtection sheet="1" objects="1" scenarios="1"/>
  <dataValidations count="5">
    <dataValidation type="list" allowBlank="1" showInputMessage="1" showErrorMessage="1" sqref="G7" xr:uid="{71737235-5B0F-4B5B-A82D-011792F9C182}">
      <formula1>"...,Yes,No,Other"</formula1>
    </dataValidation>
    <dataValidation type="list" allowBlank="1" showInputMessage="1" showErrorMessage="1" sqref="H7" xr:uid="{81C52D89-FB06-4242-BCAC-C337AA7676CA}">
      <formula1>"...,GP,SP,DECON,Other"</formula1>
    </dataValidation>
    <dataValidation type="list" allowBlank="1" showInputMessage="1" showErrorMessage="1" sqref="E22:H29 E32:H37 E40:H46 E8:H11 E14:H19" xr:uid="{5BBF8C7F-31AD-4E15-8222-AD40F370432D}">
      <formula1>$O8:$R8</formula1>
    </dataValidation>
    <dataValidation type="list" allowBlank="1" showInputMessage="1" showErrorMessage="1" sqref="E51:H51" xr:uid="{15642E44-6AFB-4422-A014-63D7ABF1C880}">
      <formula1>$O$51:$V$51</formula1>
    </dataValidation>
    <dataValidation type="list" allowBlank="1" showInputMessage="1" showErrorMessage="1" sqref="E49:H50" xr:uid="{67BCF2EB-693A-485A-8C9C-9F02B36A1221}">
      <formula1>$O$49:$T$49</formula1>
    </dataValidation>
  </dataValidations>
  <pageMargins left="0.7" right="0.7" top="0.75" bottom="0.75" header="0.3" footer="0.3"/>
  <pageSetup scale="58" fitToWidth="3"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E36E-D4A3-47C2-9882-C50FA57939B4}">
  <dimension ref="C1:N27"/>
  <sheetViews>
    <sheetView zoomScale="75" zoomScaleNormal="75" workbookViewId="0">
      <pane ySplit="3" topLeftCell="A4" activePane="bottomLeft" state="frozen"/>
      <selection activeCell="D28" sqref="A1:XFD1048576"/>
      <selection pane="bottomLeft" activeCell="F9" sqref="F9"/>
    </sheetView>
  </sheetViews>
  <sheetFormatPr defaultColWidth="9.15625" defaultRowHeight="14.4"/>
  <cols>
    <col min="1" max="2" width="2.578125" customWidth="1"/>
    <col min="3" max="3" width="7.578125" customWidth="1"/>
    <col min="4" max="4" width="54.68359375" customWidth="1"/>
    <col min="5" max="5" width="3.41796875" customWidth="1"/>
    <col min="6" max="7" width="12.68359375" customWidth="1"/>
    <col min="8" max="8" width="3.41796875" customWidth="1"/>
    <col min="9" max="9" width="12.68359375" customWidth="1"/>
    <col min="10" max="10" width="3.41796875" customWidth="1"/>
    <col min="11" max="11" width="52.26171875" customWidth="1"/>
    <col min="12" max="12" width="3.26171875" customWidth="1"/>
    <col min="13" max="13" width="23.83984375" hidden="1" customWidth="1"/>
    <col min="14" max="14" width="27.15625" customWidth="1"/>
  </cols>
  <sheetData>
    <row r="1" spans="3:14" s="2" customFormat="1"/>
    <row r="2" spans="3:14" s="2" customFormat="1" ht="18.3">
      <c r="D2" s="21" t="s">
        <v>709</v>
      </c>
    </row>
    <row r="3" spans="3:14" s="22" customFormat="1" ht="15" customHeight="1" thickBot="1"/>
    <row r="4" spans="3:14" ht="15" customHeight="1" thickBot="1"/>
    <row r="5" spans="3:14" ht="13.5" customHeight="1">
      <c r="C5" s="242" t="s">
        <v>710</v>
      </c>
      <c r="D5" s="246" t="s">
        <v>711</v>
      </c>
      <c r="F5" s="244" t="s">
        <v>712</v>
      </c>
      <c r="G5" s="245"/>
      <c r="I5" s="250" t="s">
        <v>713</v>
      </c>
      <c r="K5" s="248" t="s">
        <v>2</v>
      </c>
    </row>
    <row r="6" spans="3:14" ht="13.5" customHeight="1" thickBot="1">
      <c r="C6" s="243"/>
      <c r="D6" s="247"/>
      <c r="E6" s="1"/>
      <c r="F6" s="11" t="s">
        <v>714</v>
      </c>
      <c r="G6" s="11" t="s">
        <v>715</v>
      </c>
      <c r="H6" s="1"/>
      <c r="I6" s="251"/>
      <c r="J6" s="1"/>
      <c r="K6" s="249"/>
    </row>
    <row r="7" spans="3:14" ht="14.25" customHeight="1" thickBot="1"/>
    <row r="8" spans="3:14">
      <c r="C8" s="14"/>
      <c r="D8" s="41" t="s">
        <v>716</v>
      </c>
      <c r="F8" s="152"/>
      <c r="G8" s="153"/>
      <c r="H8" s="4"/>
      <c r="I8" s="149"/>
      <c r="K8" s="15"/>
      <c r="M8" s="224" t="s">
        <v>32</v>
      </c>
      <c r="N8" s="225" t="s">
        <v>717</v>
      </c>
    </row>
    <row r="9" spans="3:14">
      <c r="C9" s="12" t="s">
        <v>718</v>
      </c>
      <c r="D9" s="42" t="s">
        <v>719</v>
      </c>
      <c r="F9" s="154" t="s">
        <v>33</v>
      </c>
      <c r="G9" s="145" t="s">
        <v>720</v>
      </c>
      <c r="H9" s="4"/>
      <c r="I9" s="151" t="s">
        <v>32</v>
      </c>
      <c r="K9" s="96"/>
      <c r="M9" s="224" t="str">
        <f>'IGP1 Structure'!C21</f>
        <v>C</v>
      </c>
      <c r="N9" s="226" t="str">
        <f>'IGP1 Structure'!C21&amp;" = "&amp;'IGP1 Structure'!E21</f>
        <v>C = National government</v>
      </c>
    </row>
    <row r="10" spans="3:14">
      <c r="C10" s="12" t="s">
        <v>721</v>
      </c>
      <c r="D10" s="42" t="s">
        <v>722</v>
      </c>
      <c r="F10" s="154" t="s">
        <v>39</v>
      </c>
      <c r="G10" s="145" t="s">
        <v>720</v>
      </c>
      <c r="H10" s="4"/>
      <c r="I10" s="151" t="s">
        <v>32</v>
      </c>
      <c r="K10" s="96"/>
      <c r="M10" s="224" t="str">
        <f>'IGP1 Structure'!C22</f>
        <v>S1</v>
      </c>
      <c r="N10" s="226" t="str">
        <f>'IGP1 Structure'!C22&amp;" = "&amp;'IGP1 Structure'!E22</f>
        <v>S1 = County governments</v>
      </c>
    </row>
    <row r="11" spans="3:14">
      <c r="C11" s="39"/>
      <c r="D11" s="43" t="s">
        <v>723</v>
      </c>
      <c r="F11" s="155"/>
      <c r="G11" s="156"/>
      <c r="H11" s="4"/>
      <c r="I11" s="150"/>
      <c r="K11" s="40"/>
      <c r="M11" s="224" t="str">
        <f>'IGP1 Structure'!C23</f>
        <v>S2</v>
      </c>
      <c r="N11" s="226" t="str">
        <f>'IGP1 Structure'!C23&amp;" = "&amp;'IGP1 Structure'!E23</f>
        <v>S2 = Cities and municipal boards</v>
      </c>
    </row>
    <row r="12" spans="3:14">
      <c r="C12" s="12" t="s">
        <v>724</v>
      </c>
      <c r="D12" s="42" t="s">
        <v>725</v>
      </c>
      <c r="F12" s="154" t="s">
        <v>39</v>
      </c>
      <c r="G12" s="144" t="s">
        <v>39</v>
      </c>
      <c r="H12" s="4"/>
      <c r="I12" s="151" t="s">
        <v>32</v>
      </c>
      <c r="K12" s="96"/>
      <c r="M12" s="224" t="str">
        <f>'IGP1 Structure'!C24</f>
        <v>S3</v>
      </c>
      <c r="N12" s="226" t="str">
        <f>'IGP1 Structure'!C24&amp;" = "&amp;'IGP1 Structure'!E24</f>
        <v>S3 = -</v>
      </c>
    </row>
    <row r="13" spans="3:14">
      <c r="C13" s="12" t="s">
        <v>726</v>
      </c>
      <c r="D13" s="42" t="s">
        <v>727</v>
      </c>
      <c r="F13" s="228" t="s">
        <v>33</v>
      </c>
      <c r="G13" s="229" t="s">
        <v>33</v>
      </c>
      <c r="H13" s="4"/>
      <c r="I13" s="151" t="s">
        <v>42</v>
      </c>
      <c r="K13" s="96" t="s">
        <v>728</v>
      </c>
      <c r="M13" s="224" t="str">
        <f>'IGP1 Structure'!C25</f>
        <v>S4</v>
      </c>
      <c r="N13" s="226" t="str">
        <f>'IGP1 Structure'!C25&amp;" = "&amp;'IGP1 Structure'!E25</f>
        <v>S4 = -</v>
      </c>
    </row>
    <row r="14" spans="3:14">
      <c r="C14" s="39"/>
      <c r="D14" s="43" t="s">
        <v>729</v>
      </c>
      <c r="F14" s="155"/>
      <c r="G14" s="156"/>
      <c r="H14" s="4"/>
      <c r="I14" s="150"/>
      <c r="K14" s="40"/>
      <c r="M14" s="224" t="s">
        <v>730</v>
      </c>
      <c r="N14" s="226" t="s">
        <v>731</v>
      </c>
    </row>
    <row r="15" spans="3:14" ht="14.7" thickBot="1">
      <c r="C15" s="12" t="s">
        <v>732</v>
      </c>
      <c r="D15" s="42" t="s">
        <v>733</v>
      </c>
      <c r="F15" s="154" t="s">
        <v>39</v>
      </c>
      <c r="G15" s="144" t="s">
        <v>39</v>
      </c>
      <c r="H15" s="4"/>
      <c r="I15" s="151" t="s">
        <v>32</v>
      </c>
      <c r="K15" s="96"/>
      <c r="M15" s="224" t="s">
        <v>734</v>
      </c>
      <c r="N15" s="227" t="s">
        <v>735</v>
      </c>
    </row>
    <row r="16" spans="3:14">
      <c r="C16" s="39"/>
      <c r="D16" s="43" t="s">
        <v>736</v>
      </c>
      <c r="F16" s="155"/>
      <c r="G16" s="156"/>
      <c r="H16" s="4"/>
      <c r="I16" s="150"/>
      <c r="K16" s="40"/>
    </row>
    <row r="17" spans="3:11">
      <c r="C17" s="12" t="s">
        <v>737</v>
      </c>
      <c r="D17" s="42" t="s">
        <v>738</v>
      </c>
      <c r="F17" s="154" t="s">
        <v>39</v>
      </c>
      <c r="G17" s="145" t="s">
        <v>720</v>
      </c>
      <c r="H17" s="4"/>
      <c r="I17" s="151" t="s">
        <v>32</v>
      </c>
      <c r="K17" s="96"/>
    </row>
    <row r="18" spans="3:11">
      <c r="C18" s="12" t="s">
        <v>739</v>
      </c>
      <c r="D18" s="42" t="s">
        <v>740</v>
      </c>
      <c r="F18" s="154" t="s">
        <v>39</v>
      </c>
      <c r="G18" s="145" t="s">
        <v>720</v>
      </c>
      <c r="H18" s="4"/>
      <c r="I18" s="151" t="s">
        <v>32</v>
      </c>
      <c r="K18" s="96"/>
    </row>
    <row r="19" spans="3:11">
      <c r="C19" s="12" t="s">
        <v>741</v>
      </c>
      <c r="D19" s="42" t="s">
        <v>742</v>
      </c>
      <c r="F19" s="154" t="s">
        <v>39</v>
      </c>
      <c r="G19" s="144" t="s">
        <v>33</v>
      </c>
      <c r="H19" s="4"/>
      <c r="I19" s="151" t="s">
        <v>42</v>
      </c>
      <c r="K19" s="96" t="s">
        <v>743</v>
      </c>
    </row>
    <row r="20" spans="3:11">
      <c r="C20" s="12" t="s">
        <v>744</v>
      </c>
      <c r="D20" s="42" t="s">
        <v>745</v>
      </c>
      <c r="F20" s="154" t="s">
        <v>39</v>
      </c>
      <c r="G20" s="144" t="s">
        <v>39</v>
      </c>
      <c r="H20" s="4"/>
      <c r="I20" s="151" t="s">
        <v>32</v>
      </c>
      <c r="K20" s="96"/>
    </row>
    <row r="21" spans="3:11">
      <c r="C21" s="39"/>
      <c r="D21" s="43" t="s">
        <v>746</v>
      </c>
      <c r="F21" s="155"/>
      <c r="G21" s="156"/>
      <c r="H21" s="4"/>
      <c r="I21" s="150"/>
      <c r="K21" s="40"/>
    </row>
    <row r="22" spans="3:11">
      <c r="C22" s="12" t="s">
        <v>747</v>
      </c>
      <c r="D22" s="42" t="s">
        <v>748</v>
      </c>
      <c r="F22" s="154" t="s">
        <v>39</v>
      </c>
      <c r="G22" s="144" t="s">
        <v>39</v>
      </c>
      <c r="H22" s="4"/>
      <c r="I22" s="151" t="s">
        <v>32</v>
      </c>
      <c r="K22" s="96"/>
    </row>
    <row r="23" spans="3:11">
      <c r="C23" s="39"/>
      <c r="D23" s="43" t="s">
        <v>749</v>
      </c>
      <c r="F23" s="155"/>
      <c r="G23" s="156"/>
      <c r="H23" s="4"/>
      <c r="I23" s="150"/>
      <c r="K23" s="40"/>
    </row>
    <row r="24" spans="3:11">
      <c r="C24" s="12" t="s">
        <v>750</v>
      </c>
      <c r="D24" s="42" t="s">
        <v>751</v>
      </c>
      <c r="F24" s="154" t="s">
        <v>39</v>
      </c>
      <c r="G24" s="144" t="s">
        <v>39</v>
      </c>
      <c r="H24" s="4"/>
      <c r="I24" s="151" t="s">
        <v>32</v>
      </c>
      <c r="K24" s="96"/>
    </row>
    <row r="25" spans="3:11">
      <c r="C25" s="39"/>
      <c r="D25" s="43" t="s">
        <v>752</v>
      </c>
      <c r="F25" s="155"/>
      <c r="G25" s="156"/>
      <c r="H25" s="4"/>
      <c r="I25" s="150"/>
      <c r="K25" s="40"/>
    </row>
    <row r="26" spans="3:11" ht="14.7" thickBot="1">
      <c r="C26" s="13" t="s">
        <v>753</v>
      </c>
      <c r="D26" s="44" t="s">
        <v>754</v>
      </c>
      <c r="F26" s="157" t="s">
        <v>33</v>
      </c>
      <c r="G26" s="158" t="s">
        <v>33</v>
      </c>
      <c r="H26" s="4"/>
      <c r="I26" s="159" t="s">
        <v>32</v>
      </c>
      <c r="K26" s="97"/>
    </row>
    <row r="27" spans="3:11" s="7" customFormat="1" ht="14.7" thickBot="1"/>
  </sheetData>
  <sheetProtection formatCells="0"/>
  <mergeCells count="5">
    <mergeCell ref="C5:C6"/>
    <mergeCell ref="F5:G5"/>
    <mergeCell ref="D5:D6"/>
    <mergeCell ref="K5:K6"/>
    <mergeCell ref="I5:I6"/>
  </mergeCells>
  <dataValidations count="2">
    <dataValidation type="list" allowBlank="1" showInputMessage="1" showErrorMessage="1" sqref="I24 I15 I17:I20 I9:I10 I12:I13 I22 I26" xr:uid="{8C2BDC65-1839-4B4E-8A37-2E3AD2558A59}">
      <formula1>"…,Yes,No,Partially/Mixed/Other"</formula1>
    </dataValidation>
    <dataValidation type="list" allowBlank="1" showInputMessage="1" showErrorMessage="1" sqref="F15:G15 F9:F10 F22:G22 G19:G20 F17:F20 F26:G26 F24:G24 F12:G13" xr:uid="{097941F7-E617-4E9D-9256-E7030ACEBB8A}">
      <formula1>$M$8:$M$15</formula1>
    </dataValidation>
  </dataValidations>
  <pageMargins left="0.7" right="0.7" top="0.75" bottom="0.75" header="0.3" footer="0.3"/>
  <pageSetup scale="65" fitToHeight="2" orientation="landscape" horizontalDpi="200" verticalDpi="200" r:id="rId1"/>
  <rowBreaks count="1" manualBreakCount="1">
    <brk id="27"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7DAA-87D9-47AE-83BD-771AD85CC2C9}">
  <dimension ref="C1:N32"/>
  <sheetViews>
    <sheetView zoomScale="75" zoomScaleNormal="75" workbookViewId="0">
      <pane ySplit="3" topLeftCell="A4" activePane="bottomLeft" state="frozen"/>
      <selection pane="bottomLeft" activeCell="E6" sqref="E6"/>
    </sheetView>
  </sheetViews>
  <sheetFormatPr defaultColWidth="9.15625" defaultRowHeight="14.4"/>
  <cols>
    <col min="1" max="2" width="3.578125" customWidth="1"/>
    <col min="4" max="4" width="60" customWidth="1"/>
    <col min="5" max="5" width="43.41796875" customWidth="1"/>
    <col min="9" max="14" width="9.15625" hidden="1" customWidth="1"/>
  </cols>
  <sheetData>
    <row r="1" spans="3:14" s="2" customFormat="1"/>
    <row r="2" spans="3:14" s="2" customFormat="1" ht="18.3">
      <c r="C2" s="21"/>
      <c r="D2" s="21" t="s">
        <v>755</v>
      </c>
    </row>
    <row r="3" spans="3:14" s="22" customFormat="1" ht="15" customHeight="1" thickBot="1"/>
    <row r="5" spans="3:14">
      <c r="C5" s="1" t="s">
        <v>756</v>
      </c>
      <c r="D5" s="1" t="s">
        <v>757</v>
      </c>
    </row>
    <row r="6" spans="3:14">
      <c r="C6" t="s">
        <v>758</v>
      </c>
      <c r="D6" t="s">
        <v>759</v>
      </c>
      <c r="E6" s="160" t="s">
        <v>760</v>
      </c>
    </row>
    <row r="7" spans="3:14">
      <c r="C7" t="s">
        <v>761</v>
      </c>
      <c r="D7" t="s">
        <v>762</v>
      </c>
      <c r="E7" s="160"/>
    </row>
    <row r="8" spans="3:14">
      <c r="C8" t="s">
        <v>763</v>
      </c>
      <c r="D8" t="s">
        <v>764</v>
      </c>
      <c r="E8" s="160"/>
    </row>
    <row r="9" spans="3:14">
      <c r="I9" s="2"/>
      <c r="J9" s="2"/>
      <c r="K9" s="2"/>
      <c r="L9" s="2"/>
      <c r="M9" s="2"/>
      <c r="N9" s="2"/>
    </row>
    <row r="10" spans="3:14">
      <c r="C10" s="1" t="s">
        <v>765</v>
      </c>
      <c r="D10" s="1" t="s">
        <v>766</v>
      </c>
      <c r="I10" s="2"/>
      <c r="J10" s="2"/>
      <c r="K10" s="2"/>
      <c r="L10" s="2"/>
      <c r="M10" s="2"/>
      <c r="N10" s="2"/>
    </row>
    <row r="11" spans="3:14">
      <c r="C11" s="1"/>
      <c r="I11" s="2"/>
      <c r="J11" s="2"/>
      <c r="K11" s="2"/>
      <c r="L11" s="2"/>
      <c r="M11" s="2"/>
      <c r="N11" s="2"/>
    </row>
    <row r="12" spans="3:14">
      <c r="C12" s="1" t="s">
        <v>767</v>
      </c>
      <c r="D12" s="252" t="s">
        <v>768</v>
      </c>
      <c r="E12" s="252"/>
    </row>
    <row r="13" spans="3:14" ht="46" customHeight="1">
      <c r="D13" s="253" t="s">
        <v>769</v>
      </c>
      <c r="E13" s="253"/>
    </row>
    <row r="14" spans="3:14">
      <c r="D14" s="54"/>
      <c r="E14" s="30"/>
    </row>
    <row r="15" spans="3:14">
      <c r="C15" s="1" t="s">
        <v>770</v>
      </c>
      <c r="D15" s="254" t="s">
        <v>771</v>
      </c>
      <c r="E15" s="254"/>
    </row>
    <row r="16" spans="3:14" ht="46" customHeight="1">
      <c r="D16" s="253" t="s">
        <v>772</v>
      </c>
      <c r="E16" s="253"/>
    </row>
    <row r="17" spans="3:5">
      <c r="D17" s="54"/>
      <c r="E17" s="30"/>
    </row>
    <row r="18" spans="3:5">
      <c r="C18" s="1" t="s">
        <v>773</v>
      </c>
      <c r="D18" s="254" t="s">
        <v>774</v>
      </c>
      <c r="E18" s="254"/>
    </row>
    <row r="19" spans="3:5" ht="46" customHeight="1">
      <c r="D19" s="253" t="s">
        <v>775</v>
      </c>
      <c r="E19" s="253"/>
    </row>
    <row r="20" spans="3:5">
      <c r="D20" s="54"/>
      <c r="E20" s="30"/>
    </row>
    <row r="21" spans="3:5">
      <c r="C21" s="1" t="s">
        <v>776</v>
      </c>
      <c r="D21" s="254" t="s">
        <v>777</v>
      </c>
      <c r="E21" s="254"/>
    </row>
    <row r="22" spans="3:5" ht="46" customHeight="1">
      <c r="D22" s="253" t="s">
        <v>778</v>
      </c>
      <c r="E22" s="253"/>
    </row>
    <row r="23" spans="3:5" ht="15" customHeight="1">
      <c r="D23" s="54"/>
      <c r="E23" s="30"/>
    </row>
    <row r="24" spans="3:5" ht="15" customHeight="1">
      <c r="C24" s="1" t="s">
        <v>779</v>
      </c>
      <c r="D24" s="254" t="s">
        <v>780</v>
      </c>
      <c r="E24" s="254"/>
    </row>
    <row r="25" spans="3:5" ht="13.5" customHeight="1">
      <c r="D25" s="253" t="s">
        <v>781</v>
      </c>
      <c r="E25" s="253"/>
    </row>
    <row r="26" spans="3:5" ht="13.5" customHeight="1">
      <c r="D26" s="253" t="s">
        <v>782</v>
      </c>
      <c r="E26" s="253"/>
    </row>
    <row r="27" spans="3:5" ht="13.5" customHeight="1">
      <c r="D27" s="253" t="s">
        <v>783</v>
      </c>
      <c r="E27" s="253"/>
    </row>
    <row r="28" spans="3:5" ht="13.5" customHeight="1">
      <c r="D28" s="253" t="s">
        <v>784</v>
      </c>
      <c r="E28" s="253"/>
    </row>
    <row r="29" spans="3:5" ht="13.5" customHeight="1">
      <c r="D29" s="253"/>
      <c r="E29" s="253"/>
    </row>
    <row r="30" spans="3:5" ht="13.5" customHeight="1">
      <c r="D30" s="253"/>
      <c r="E30" s="253"/>
    </row>
    <row r="31" spans="3:5" ht="15" customHeight="1">
      <c r="D31" s="54"/>
      <c r="E31" s="30"/>
    </row>
    <row r="32" spans="3:5" s="3" customFormat="1"/>
  </sheetData>
  <sheetProtection sheet="1" formatCells="0"/>
  <mergeCells count="15">
    <mergeCell ref="D26:E26"/>
    <mergeCell ref="D27:E27"/>
    <mergeCell ref="D28:E28"/>
    <mergeCell ref="D29:E29"/>
    <mergeCell ref="D30:E30"/>
    <mergeCell ref="D24:E24"/>
    <mergeCell ref="D21:E21"/>
    <mergeCell ref="D18:E18"/>
    <mergeCell ref="D15:E15"/>
    <mergeCell ref="D25:E25"/>
    <mergeCell ref="D12:E12"/>
    <mergeCell ref="D13:E13"/>
    <mergeCell ref="D16:E16"/>
    <mergeCell ref="D19:E19"/>
    <mergeCell ref="D22:E22"/>
  </mergeCells>
  <dataValidations count="1">
    <dataValidation type="list" allowBlank="1" showInputMessage="1" showErrorMessage="1" sqref="E14 E17 E20 E23 E31:E32" xr:uid="{88507343-9DA2-46F0-97EF-15395E17E4A1}">
      <formula1>$I14:$L14</formula1>
    </dataValidation>
  </dataValidations>
  <pageMargins left="0.7" right="0.7" top="0.75" bottom="0.75" header="0.3" footer="0.3"/>
  <pageSetup scale="64" fitToHeight="2" orientation="portrait" horizontalDpi="200" verticalDpi="200" r:id="rId1"/>
  <rowBreaks count="1" manualBreakCount="1">
    <brk id="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E96D-940E-4952-9740-729597CA230A}">
  <dimension ref="A2:H65"/>
  <sheetViews>
    <sheetView zoomScale="75" zoomScaleNormal="75" workbookViewId="0">
      <selection activeCell="C1" sqref="C1:C1048576"/>
    </sheetView>
  </sheetViews>
  <sheetFormatPr defaultRowHeight="14.4"/>
  <cols>
    <col min="1" max="2" width="4" style="2" customWidth="1"/>
    <col min="3" max="3" width="34.68359375" customWidth="1"/>
    <col min="4" max="9" width="13.578125" customWidth="1"/>
  </cols>
  <sheetData>
    <row r="2" spans="2:4">
      <c r="C2" s="1" t="str">
        <f>"LoGICA Intergovernmental Profile for "&amp;'IGP1 Structure'!E7</f>
        <v>LoGICA Intergovernmental Profile for Kenya (KEN)</v>
      </c>
    </row>
    <row r="3" spans="2:4">
      <c r="C3" t="str">
        <f>"These Country Notes for this LoGICA Intergovernmental Profile (IGP) describe the structure and nature of local governance institutions for "&amp;'IGP1 Structure'!E204&amp;" for the year "&amp;'IGP1 Structure'!E8&amp;"."</f>
        <v>These Country Notes for this LoGICA Intergovernmental Profile (IGP) describe the structure and nature of local governance institutions for Kenya for the year 2023.</v>
      </c>
    </row>
    <row r="4" spans="2:4">
      <c r="C4" t="str">
        <f>IF(COUNTIF('IGP3 Functions'!$F$9:$G$26,"…")&lt;10,"The IGP also assessed the de facto functional assignments for "&amp;'IGP1 Structure'!E204&amp;".","The IGP did not assess the de facto functional assignments for "&amp;'IGP1 Structure'!E204&amp;".")</f>
        <v>The IGP also assessed the de facto functional assignments for Kenya.</v>
      </c>
    </row>
    <row r="5" spans="2:4">
      <c r="C5" t="str">
        <f>"This IGP was prepared by "&amp;'IGP Info'!E6&amp;"."</f>
        <v>This IGP was prepared by Jamie Boex.</v>
      </c>
    </row>
    <row r="6" spans="2:4">
      <c r="B6" s="2" t="str">
        <f>IF('IGP1 Structure'!D9="","XX","&gt;")</f>
        <v>&gt;</v>
      </c>
      <c r="C6" s="209" t="str">
        <f>IF(B6="&gt;","The total population of "&amp;'IGP1 Structure'!E204&amp;" is "&amp;FIXED('IGP1 Structure'!E9,0,FALSE)&amp;" residents.","The total population of "&amp;'IGP1 Structure'!E204&amp;" is not reported in the profile.")</f>
        <v>The total population of Kenya is 54,027,487 residents.</v>
      </c>
    </row>
    <row r="7" spans="2:4">
      <c r="B7" s="2" t="str">
        <f>IF('IGP1 Structure'!L6&amp;'IGP1 Structure'!L7&amp;'IGP1 Structure'!L8&amp;'IGP1 Structure'!L9="","XX","&gt;")</f>
        <v>&gt;</v>
      </c>
      <c r="C7" t="str">
        <f>IF(B7="&gt;",'IGP1 Structure'!L6&amp;'IGP1 Structure'!L7&amp;'IGP1 Structure'!L8&amp;'IGP1 Structure'!L9,"")</f>
        <v>Population total is based on World Bank estimate for 2022.</v>
      </c>
    </row>
    <row r="9" spans="2:4">
      <c r="C9" t="str">
        <f>"The main legal/policy context for decentralization, subnational governance and intergovernmental relations in "&amp;'IGP1 Structure'!E204&amp;" is provided by:"</f>
        <v>The main legal/policy context for decentralization, subnational governance and intergovernmental relations in Kenya is provided by:</v>
      </c>
      <c r="D9" s="1"/>
    </row>
    <row r="10" spans="2:4">
      <c r="B10" s="2" t="str">
        <f>IF('IGP1 Structure'!D12="","XX","&gt;")</f>
        <v>&gt;</v>
      </c>
      <c r="C10" t="str">
        <f>IF(B10="&gt;",'IGP1 Structure'!D12&amp;" ("&amp;'IGP1 Structure'!F12&amp;")","")</f>
        <v>Constitution (2010)</v>
      </c>
    </row>
    <row r="11" spans="2:4">
      <c r="B11" s="2" t="str">
        <f>IF('IGP1 Structure'!D13="","XX","&gt;")</f>
        <v>&gt;</v>
      </c>
      <c r="C11" t="str">
        <f>IF(B11="&gt;",'IGP1 Structure'!D13&amp;" ("&amp;'IGP1 Structure'!F13&amp;")","")</f>
        <v>County Governments Act (2012)</v>
      </c>
    </row>
    <row r="12" spans="2:4">
      <c r="B12" s="2" t="str">
        <f>IF('IGP1 Structure'!D14="","XX","&gt;")</f>
        <v>&gt;</v>
      </c>
      <c r="C12" t="str">
        <f>IF(B12="&gt;",'IGP1 Structure'!D14&amp;" ("&amp;'IGP1 Structure'!F14&amp;")","")</f>
        <v>Urban Areas and Cities Act (2011)</v>
      </c>
    </row>
    <row r="13" spans="2:4">
      <c r="B13" s="2" t="str">
        <f>IF('IGP1 Structure'!D15="","XX","&gt;")</f>
        <v>XX</v>
      </c>
      <c r="C13" t="str">
        <f>IF(B13="&gt;",'IGP1 Structure'!D15&amp;" ("&amp;'IGP1 Structure'!F15&amp;")","")</f>
        <v/>
      </c>
    </row>
    <row r="14" spans="2:4">
      <c r="B14" s="2" t="str">
        <f>IF('IGP1 Structure'!L11&amp;'IGP1 Structure'!L12&amp;'IGP1 Structure'!L13&amp;'IGP1 Structure'!L14&amp;'IGP1 Structure'!L15="","XX","&gt;")</f>
        <v>&gt;</v>
      </c>
      <c r="C14" t="str">
        <f>IF(B14="&gt;",'IGP1 Structure'!L11&amp;'IGP1 Structure'!L12&amp;'IGP1 Structure'!L13&amp;'IGP1 Structure'!L14&amp;'IGP1 Structure'!L15,"")</f>
        <v>The 2010 Constitution introduced a new, devolved public sector structure, with " governments at the national and county levels [that] are distinct and interdependent and shall conduct their mutual relations on the basis of consultation and cooperation." The new constitution abolished the previously elected urban local governments.The County Governments Act gives effect to Chapter 11 of the Constitution by providing for county governments' powers, functions and responsibilities to deliver services.The Urban Areas and Cities Act gives effect to Article 184 of the Constitution by providing for the classification, governance and management of urban areas and cities.</v>
      </c>
    </row>
    <row r="15" spans="2:4" ht="14.5" customHeight="1"/>
    <row r="16" spans="2:4">
      <c r="C16" s="1" t="s">
        <v>785</v>
      </c>
    </row>
    <row r="17" spans="2:3">
      <c r="C17" t="str">
        <f>"The Intergovernmental Profile considers "&amp;'IGP1 Structure'!Q26&amp;" different levels, tiers or types of subnational governance institutions, including:"</f>
        <v>The Intergovernmental Profile considers 2 different levels, tiers or types of subnational governance institutions, including:</v>
      </c>
    </row>
    <row r="18" spans="2:3">
      <c r="B18" s="2" t="str">
        <f>IF('IGP1 Structure'!Q22="YES","&gt;","XX")</f>
        <v>&gt;</v>
      </c>
      <c r="C18" t="str">
        <f>IF('IGP1 Structure'!Q22="YES",'IGP1 Structure'!S22&amp;", which are a "&amp;VLOOKUP('IGP1 Structure'!$R22,'IGP1 Structure'!$N$21:$P$26,3,FALSE)&amp;". "&amp;'IGP1 Structure'!L21,"")</f>
        <v xml:space="preserve">County governments, which are a main level/tier/type of local governance institutions. </v>
      </c>
    </row>
    <row r="19" spans="2:3">
      <c r="B19" s="2" t="str">
        <f>IF('IGP1 Structure'!Q23="YES","&gt;","XX")</f>
        <v>&gt;</v>
      </c>
      <c r="C19" t="str">
        <f>IF('IGP1 Structure'!Q23="YES",'IGP1 Structure'!S23&amp;", which are a "&amp;VLOOKUP('IGP1 Structure'!$R23,'IGP1 Structure'!$N$21:$P$26,3,FALSE)&amp;". "&amp;'IGP1 Structure'!L22,"")</f>
        <v>Cities and municipal boards, which are a level/tier/type of urban local governance institutions. The territory of Kenya is divided into 47 counties, as specified in the First Schedule of the Constitution. Two counties (Nairobi and Mombasa) are designated as City-Counties, but otherwise function as county governments. With the exception of cities and urban boards, there is no separate governance level below the county.</v>
      </c>
    </row>
    <row r="20" spans="2:3">
      <c r="B20" s="2" t="str">
        <f>IF('IGP1 Structure'!Q24="YES","&gt;","XX")</f>
        <v>XX</v>
      </c>
      <c r="C20" t="str">
        <f>IF('IGP1 Structure'!Q24="YES",'IGP1 Structure'!S24&amp;", which are a "&amp;VLOOKUP('IGP1 Structure'!$R24,'IGP1 Structure'!$N$21:$P$26,3,FALSE)&amp;". "&amp;'IGP1 Structure'!L23,"")</f>
        <v/>
      </c>
    </row>
    <row r="21" spans="2:3">
      <c r="B21" s="2" t="str">
        <f>IF('IGP1 Structure'!Q25="YES","&gt;","XX")</f>
        <v>XX</v>
      </c>
      <c r="C21" t="str">
        <f>IF('IGP1 Structure'!Q25="YES",'IGP1 Structure'!S25&amp;", which are a "&amp;VLOOKUP('IGP1 Structure'!$R25,'IGP1 Structure'!$N$21:$P$26,3,FALSE)&amp;". "&amp;'IGP1 Structure'!L24,"")</f>
        <v/>
      </c>
    </row>
    <row r="22" spans="2:3">
      <c r="B22" s="2" t="str">
        <f>IF('IGP1 Structure'!L21&amp;'IGP1 Structure'!L22&amp;'IGP1 Structure'!L23&amp;'IGP1 Structure'!L24&amp;'IGP1 Structure'!L25="","XX","&gt;")</f>
        <v>&gt;</v>
      </c>
      <c r="C22" t="str">
        <f>IF(B22="&gt;",'IGP1 Structure'!L21&amp;""&amp;'IGP1 Structure'!L22&amp;""&amp;'IGP1 Structure'!L23&amp;""&amp;'IGP1 Structure'!L24&amp;""&amp;'IGP1 Structure'!L25,"")</f>
        <v>The territory of Kenya is divided into 47 counties, as specified in the First Schedule of the Constitution. Two counties (Nairobi and Mombasa) are designated as City-Counties, but otherwise function as county governments. With the exception of cities and urban boards, there is no separate governance level below the county.Under the UACA (2011), the establishment of cities and municipal boards is done by charter by National and County Governments, respectively. Kenya currently has two City-Counties (Nairobi and Mombassa); two cities (Kisumu and Nakuru); and 66 municipalities (with municipal boards). There is no national registry of urban jurisdicitions, and municipal boundaries are often not clearly determined. The number of chartered cities and municipal boards increased sharply after 2017 as a result of the Kenya Urban Support Program. Urban population figures are based on World Bank analysis using 2019 census data.</v>
      </c>
    </row>
    <row r="24" spans="2:3">
      <c r="C24" s="1" t="s">
        <v>786</v>
      </c>
    </row>
    <row r="25" spans="2:3">
      <c r="C25" t="s">
        <v>787</v>
      </c>
    </row>
    <row r="26" spans="2:3">
      <c r="B26" s="2" t="str">
        <f>B18</f>
        <v>&gt;</v>
      </c>
      <c r="C26" t="str">
        <f>IF(B26="&gt;","Based on the LoGICA typology, "&amp;'IGP1 Structure'!$E$22&amp;" are classified as "&amp;'IGP2 Governance'!$E$74,"")</f>
        <v>Based on the LoGICA typology, County governments are classified as devolved subnational governance institutions with extensive powers and function.</v>
      </c>
    </row>
    <row r="27" spans="2:3">
      <c r="B27" s="2" t="str">
        <f>B19</f>
        <v>&gt;</v>
      </c>
      <c r="C27" t="str">
        <f>IF(B27="&gt;","Based on the LoGICA typology, "&amp;'IGP1 Structure'!$E$23&amp;" are classified as "&amp;'IGP2 Governance'!$F$74,"")</f>
        <v>Based on the LoGICA typology, Cities and municipal boards are classified as non-devolved subnational govenance institutions.</v>
      </c>
    </row>
    <row r="28" spans="2:3">
      <c r="B28" s="2" t="str">
        <f>B20</f>
        <v>XX</v>
      </c>
      <c r="C28" t="str">
        <f>IF(B28="&gt;","Based on the LoGICA typology, "&amp;'IGP1 Structure'!$E$24&amp;" are classified as "&amp;'IGP2 Governance'!$G$74,"")</f>
        <v/>
      </c>
    </row>
    <row r="29" spans="2:3">
      <c r="B29" s="2" t="str">
        <f>B21</f>
        <v>XX</v>
      </c>
      <c r="C29" t="str">
        <f>IF(B29="&gt;","Based on the LoGICA typology, "&amp;'IGP1 Structure'!$E$25&amp;" are classified as "&amp;'IGP2 Governance'!$H$74,"")</f>
        <v/>
      </c>
    </row>
    <row r="31" spans="2:3">
      <c r="B31" s="2" t="str">
        <f>IF('IGP1 Structure'!$Q$22="YES","&gt;","XX")</f>
        <v>&gt;</v>
      </c>
      <c r="C31" s="1" t="str">
        <f>"Nature of Subnational Governance Institutions: "&amp;'IGP2 Governance'!E5</f>
        <v>Nature of Subnational Governance Institutions: County governments</v>
      </c>
    </row>
    <row r="32" spans="2:3">
      <c r="B32" s="2" t="str">
        <f>IF('IGP1 Structure'!$Q$22="YES","&gt;","XX")</f>
        <v>&gt;</v>
      </c>
      <c r="C32" t="str">
        <f>IF($B32="&gt;",'IGP2 Governance'!$J$67&amp;'IGP2 Governance'!$J$72,"")</f>
        <v>County governments meet all the institutional/functional conditions of devolved subnational governments with extensive powers/functions.</v>
      </c>
    </row>
    <row r="33" spans="2:8">
      <c r="B33" s="2" t="str">
        <f>IF('IGP1 Structure'!$Q$22="YES","&gt;","XX")</f>
        <v>&gt;</v>
      </c>
      <c r="C33" t="str">
        <f>IF($B33="&gt;",'IGP2 Governance'!$J$68&amp;'IGP2 Governance'!$J$73,"")</f>
        <v>County governments meet all the political conditions of devolved subnational governments with extensive powers/functions.</v>
      </c>
    </row>
    <row r="34" spans="2:8">
      <c r="B34" s="2" t="str">
        <f>IF('IGP1 Structure'!$Q$22="YES","&gt;","XX")</f>
        <v>&gt;</v>
      </c>
      <c r="C34" t="str">
        <f>IF($B34="&gt;",'IGP2 Governance'!$J$69&amp;'IGP2 Governance'!$J$74,"")</f>
        <v>County governments meet all the administrative conditions of devolved subnational governments with extensive powers/functions.</v>
      </c>
    </row>
    <row r="35" spans="2:8">
      <c r="B35" s="2" t="str">
        <f>IF('IGP1 Structure'!$Q$22="YES","&gt;","XX")</f>
        <v>&gt;</v>
      </c>
      <c r="C35" t="str">
        <f>IF($B35="&gt;",'IGP2 Governance'!$J$70&amp;'IGP2 Governance'!$J$75,"")</f>
        <v>County governments meet all the fiscal/budgetary conditions of devolved subnational governments with extensive powers/functions.</v>
      </c>
    </row>
    <row r="36" spans="2:8">
      <c r="B36" s="2" t="str">
        <f>IF('IGP1 Structure'!$Q$22="YES","&gt;","XX")</f>
        <v>&gt;</v>
      </c>
      <c r="C36" t="str">
        <f>IF(B36="&gt;",$C$26,"")</f>
        <v>Based on the LoGICA typology, County governments are classified as devolved subnational governance institutions with extensive powers and function.</v>
      </c>
    </row>
    <row r="38" spans="2:8">
      <c r="B38" s="2" t="str">
        <f>IF('IGP1 Structure'!$Q$23="YES","&gt;","XX")</f>
        <v>&gt;</v>
      </c>
      <c r="C38" s="1" t="str">
        <f>"Nature of Subnational Governance Institutions: "&amp;'IGP2 Governance'!F5</f>
        <v>Nature of Subnational Governance Institutions: Cities and municipal boards</v>
      </c>
    </row>
    <row r="39" spans="2:8">
      <c r="B39" s="2" t="str">
        <f>IF('IGP1 Structure'!$Q$23="YES","&gt;","XX")</f>
        <v>&gt;</v>
      </c>
      <c r="C39" t="str">
        <f>IF($B39="&gt;",'IGP2 Governance'!$K$67&amp;'IGP2 Governance'!$K$72,"")</f>
        <v xml:space="preserve">Cities and municipal boards do not meet the institutional/functional conditions of devolved subnational governments (although preconditions are met).Cities and municipal boards are not de facto corporate bodies. In practice, the municipal administration and budget is an integral part of the county government, while the board is an appointed advisory/supervisory body without de facto authoritative decision-making power. </v>
      </c>
    </row>
    <row r="40" spans="2:8">
      <c r="B40" s="2" t="str">
        <f>IF('IGP1 Structure'!$Q$23="YES","&gt;","XX")</f>
        <v>&gt;</v>
      </c>
      <c r="C40" t="str">
        <f>IF($B40="&gt;",'IGP2 Governance'!$K$68&amp;'IGP2 Governance'!$K$73,"")</f>
        <v>Cities and municipal boards do not meet the political preconditions of devolved subnational governments.The Constitution (2010) does not provide for elected urban local governments. Appointed urban board  serve as the political leadership of the urban area.Since the urban board is appointed by county government, it lacks meaningful autonomy from the county government. Instead, there is a principal-agent relationship between counties and urban boards.</v>
      </c>
    </row>
    <row r="41" spans="2:8">
      <c r="B41" s="2" t="str">
        <f>IF('IGP1 Structure'!$Q$23="YES","&gt;","XX")</f>
        <v>&gt;</v>
      </c>
      <c r="C41" t="str">
        <f>IF($B41="&gt;",'IGP2 Governance'!$K$69&amp;'IGP2 Governance'!$K$74,"")</f>
        <v>Cities and municipal boards do not meet the administrative conditions of devolved subnational governments (although preconditions are met).Cities and municipalities generally have their own municipal director.Cities and municipalities generally have staff that is designated by municipal staff, managed by the municipal director.</v>
      </c>
    </row>
    <row r="42" spans="2:8">
      <c r="B42" s="2" t="str">
        <f>IF('IGP1 Structure'!$Q$23="YES","&gt;","XX")</f>
        <v>&gt;</v>
      </c>
      <c r="C42" t="str">
        <f>IF($B42="&gt;",'IGP2 Governance'!$K$70&amp;'IGP2 Governance'!$K$75,"")</f>
        <v>Cities and municipal boards do not meet the fiscal/budgetary preconditions of devolved subnational governments.As per their charter, most urban board lack the ability to manage their own finances. Cities and municipalities budgets are typically part of the county budget (as a budget department)</v>
      </c>
    </row>
    <row r="43" spans="2:8">
      <c r="B43" s="2" t="str">
        <f>IF('IGP1 Structure'!$Q$23="YES","&gt;","XX")</f>
        <v>&gt;</v>
      </c>
      <c r="C43" t="str">
        <f>IF(B43="&gt;",$C$27,"")</f>
        <v>Based on the LoGICA typology, Cities and municipal boards are classified as non-devolved subnational govenance institutions.</v>
      </c>
    </row>
    <row r="44" spans="2:8">
      <c r="D44" s="98"/>
      <c r="E44" s="98"/>
      <c r="F44" s="98"/>
      <c r="G44" s="98"/>
      <c r="H44" s="98"/>
    </row>
    <row r="45" spans="2:8">
      <c r="B45" s="2" t="str">
        <f>IF('IGP1 Structure'!$Q$24="YES","&gt;","XX")</f>
        <v>XX</v>
      </c>
      <c r="C45" s="1" t="str">
        <f>"Nature of Subnational Governance Institutions: "&amp;'IGP2 Governance'!G5</f>
        <v>Nature of Subnational Governance Institutions: -</v>
      </c>
      <c r="D45" s="98"/>
      <c r="E45" s="98"/>
      <c r="F45" s="98"/>
      <c r="G45" s="98"/>
      <c r="H45" s="98"/>
    </row>
    <row r="46" spans="2:8">
      <c r="B46" s="2" t="str">
        <f>IF('IGP1 Structure'!$Q$24="YES","&gt;","XX")</f>
        <v>XX</v>
      </c>
      <c r="C46" t="str">
        <f>IF($B46="&gt;",'IGP2 Governance'!$L$67&amp;'IGP2 Governance'!$L$72,"")</f>
        <v/>
      </c>
      <c r="D46" s="98"/>
      <c r="E46" s="98"/>
      <c r="F46" s="98"/>
      <c r="G46" s="98"/>
      <c r="H46" s="98"/>
    </row>
    <row r="47" spans="2:8">
      <c r="B47" s="2" t="str">
        <f>IF('IGP1 Structure'!$Q$24="YES","&gt;","XX")</f>
        <v>XX</v>
      </c>
      <c r="C47" t="str">
        <f>IF($B47="&gt;",'IGP2 Governance'!$L$68&amp;'IGP2 Governance'!$L$73,"")</f>
        <v/>
      </c>
      <c r="D47" s="98"/>
      <c r="E47" s="98"/>
      <c r="F47" s="98"/>
      <c r="G47" s="98"/>
      <c r="H47" s="98"/>
    </row>
    <row r="48" spans="2:8">
      <c r="B48" s="2" t="str">
        <f>IF('IGP1 Structure'!$Q$24="YES","&gt;","XX")</f>
        <v>XX</v>
      </c>
      <c r="C48" t="str">
        <f>IF($B48="&gt;",'IGP2 Governance'!$L$69&amp;'IGP2 Governance'!$L$74,"")</f>
        <v/>
      </c>
      <c r="D48" s="98"/>
      <c r="E48" s="98"/>
      <c r="F48" s="98"/>
      <c r="G48" s="98"/>
      <c r="H48" s="98"/>
    </row>
    <row r="49" spans="2:8">
      <c r="B49" s="2" t="str">
        <f>IF('IGP1 Structure'!$Q$24="YES","&gt;","XX")</f>
        <v>XX</v>
      </c>
      <c r="C49" t="str">
        <f>IF($B49="&gt;",'IGP2 Governance'!$L$70&amp;'IGP2 Governance'!$L$75,"")</f>
        <v/>
      </c>
      <c r="D49" s="98"/>
      <c r="E49" s="98"/>
      <c r="F49" s="98"/>
      <c r="G49" s="98"/>
      <c r="H49" s="98"/>
    </row>
    <row r="50" spans="2:8">
      <c r="B50" s="2" t="str">
        <f>IF('IGP1 Structure'!$Q$24="YES","&gt;","XX")</f>
        <v>XX</v>
      </c>
      <c r="C50" t="str">
        <f>IF(B50="&gt;",$C$28,"")</f>
        <v/>
      </c>
    </row>
    <row r="52" spans="2:8">
      <c r="B52" s="2" t="str">
        <f>IF('IGP1 Structure'!$Q$25="YES","&gt;","XX")</f>
        <v>XX</v>
      </c>
      <c r="C52" s="1" t="str">
        <f>"Nature of Subnational Governance Institutions: "&amp;'IGP2 Governance'!H5</f>
        <v>Nature of Subnational Governance Institutions: -</v>
      </c>
    </row>
    <row r="53" spans="2:8">
      <c r="B53" s="2" t="str">
        <f>IF('IGP1 Structure'!$Q$25="YES","&gt;","XX")</f>
        <v>XX</v>
      </c>
      <c r="C53" t="str">
        <f>IF($B53="&gt;",'IGP2 Governance'!$M$67&amp;'IGP2 Governance'!$M$72,"")</f>
        <v/>
      </c>
    </row>
    <row r="54" spans="2:8">
      <c r="B54" s="2" t="str">
        <f>IF('IGP1 Structure'!$Q$25="YES","&gt;","XX")</f>
        <v>XX</v>
      </c>
      <c r="C54" t="str">
        <f>IF($B54="&gt;",'IGP2 Governance'!$M$68&amp;'IGP2 Governance'!$M$73,"")</f>
        <v/>
      </c>
    </row>
    <row r="55" spans="2:8">
      <c r="B55" s="2" t="str">
        <f>IF('IGP1 Structure'!$Q$25="YES","&gt;","XX")</f>
        <v>XX</v>
      </c>
      <c r="C55" t="str">
        <f>IF($B55="&gt;",'IGP2 Governance'!$M$69&amp;'IGP2 Governance'!$M$74,"")</f>
        <v/>
      </c>
    </row>
    <row r="56" spans="2:8">
      <c r="B56" s="2" t="str">
        <f>IF('IGP1 Structure'!$Q$25="YES","&gt;","XX")</f>
        <v>XX</v>
      </c>
      <c r="C56" t="str">
        <f>IF($B56="&gt;",'IGP2 Governance'!$M$70&amp;'IGP2 Governance'!$M$75,"")</f>
        <v/>
      </c>
    </row>
    <row r="57" spans="2:8">
      <c r="B57" s="2" t="str">
        <f>IF('IGP1 Structure'!$Q$25="YES","&gt;","XX")</f>
        <v>XX</v>
      </c>
      <c r="C57" t="str">
        <f>IF(B57="&gt;",$C$29,"")</f>
        <v/>
      </c>
    </row>
    <row r="59" spans="2:8">
      <c r="C59" s="1" t="s">
        <v>788</v>
      </c>
    </row>
    <row r="60" spans="2:8">
      <c r="C60" t="str">
        <f>C4</f>
        <v>The IGP also assessed the de facto functional assignments for Kenya.</v>
      </c>
    </row>
    <row r="61" spans="2:8">
      <c r="B61" s="2" t="str">
        <f>IF(COUNTIF('IGP3 Functions'!$F$9:$G$26,"…")&lt;10,"&gt;","XX")</f>
        <v>&gt;</v>
      </c>
      <c r="C61" t="str">
        <f>IF(B61="XX","",IF(COUNTIF('IGP3 Functions'!$F$9:$G$26,"…")=0,"A complete IGP functional assessment was performed based on 12 localized functions, resulting in the assignment of 20 points to different governance levels or institutions.","An incomplete IGP functional assessment was performed. A complete assessment would be based on 12 localized functions, resulting in the assignment of 20 points to different governance levels or institutions."))</f>
        <v>A complete IGP functional assessment was performed based on 12 localized functions, resulting in the assignment of 20 points to different governance levels or institutions.</v>
      </c>
    </row>
    <row r="62" spans="2:8">
      <c r="B62" s="2" t="str">
        <f>IF(COUNTIF('IGP3 Functions'!$F$9:$G$26,"…")&lt;10,IF(COUNTIF('IGP3 Functions'!$F$9:$G$26,"…")&gt;0,"&gt;","XX"),"XX")</f>
        <v>XX</v>
      </c>
      <c r="C62" t="str">
        <f>IF(B62="XX","",IF(COUNTIF('IGP3 Functions'!$F$9:$G$26,"…")&gt;0,"The current IGP functional assessment assigned "&amp;(20-COUNTIF('IGP3 Functions'!$F$9:$G$26,"…"))&amp;" points to different governance levels or institutions (out a maximum of 20 points for a complete functional assessment)."))</f>
        <v/>
      </c>
    </row>
    <row r="63" spans="2:8">
      <c r="B63" s="2" t="str">
        <f>B61</f>
        <v>&gt;</v>
      </c>
      <c r="C63" t="str">
        <f>IF(B63="&gt;","The functional scores were assigned as follows: "&amp;'IGP Extract'!E30&amp;" ("&amp;'IGP Extract'!R30&amp;" points); "&amp;'IGP Extract'!E31&amp;" ("&amp;'IGP Extract'!R31&amp;" points); "&amp;'IGP Extract'!E32&amp;" ("&amp;'IGP Extract'!R32&amp;" points); "&amp;'IGP Extract'!E33&amp;" ("&amp;'IGP Extract'!R33&amp;" points); "&amp;'IGP Extract'!E34&amp;" ("&amp;'IGP Extract'!R34&amp;" points), out of a total of "&amp;'IGP Extract'!R40&amp;" assigned points.","")</f>
        <v>The functional scores were assigned as follows: National government (6 points); County governments (14 points); Cities and municipal boards (0 points); … (0 points); … (0 points), out of a total of 20 assigned points.</v>
      </c>
    </row>
    <row r="64" spans="2:8">
      <c r="B64" s="2" t="str">
        <f>B61</f>
        <v>&gt;</v>
      </c>
      <c r="C64" t="str">
        <f>IF(B64="XX","",'IGP3 Functions'!K9&amp;'IGP3 Functions'!K10&amp;'IGP3 Functions'!K12&amp;'IGP3 Functions'!K13&amp;'IGP3 Functions'!K15&amp;'IGP3 Functions'!K17&amp;'IGP3 Functions'!K18&amp;'IGP3 Functions'!K19&amp;'IGP3 Functions'!K20&amp;'IGP3 Functions'!K22&amp;'IGP3 Functions'!K24&amp;'IGP3 Functions'!K26)</f>
        <v>County investment in public transit is limited. The Nairobi Metropolitan Area Transport Authority (NaMATA) is a national government entity.Urban water and sanitation companies are owned and operated by County Governments. Most water infrastructure spending is done by the Ministry of Water.</v>
      </c>
    </row>
    <row r="65" spans="1:2" s="3" customFormat="1">
      <c r="A65" s="23"/>
      <c r="B65" s="23"/>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2134D-251F-4D2D-86F7-26FD3C43DC20}">
  <dimension ref="A1:U183"/>
  <sheetViews>
    <sheetView zoomScale="75" zoomScaleNormal="75" workbookViewId="0">
      <selection activeCell="H12" sqref="H12"/>
    </sheetView>
  </sheetViews>
  <sheetFormatPr defaultColWidth="8.83984375" defaultRowHeight="11.7"/>
  <cols>
    <col min="1" max="2" width="1.26171875" style="58" customWidth="1"/>
    <col min="3" max="3" width="5.26171875" style="72" customWidth="1"/>
    <col min="4" max="4" width="15.68359375" style="58" customWidth="1"/>
    <col min="5" max="5" width="29.15625" style="67" customWidth="1"/>
    <col min="6" max="6" width="10.26171875" style="81" customWidth="1"/>
    <col min="7" max="7" width="10.26171875" style="74" customWidth="1"/>
    <col min="8" max="8" width="10.26171875" style="58" customWidth="1"/>
    <col min="9" max="12" width="10.26171875" style="72" customWidth="1"/>
    <col min="13" max="13" width="10.26171875" style="58" customWidth="1"/>
    <col min="14" max="17" width="10.26171875" style="67" customWidth="1"/>
    <col min="18" max="19" width="8.83984375" style="58"/>
    <col min="20" max="21" width="8.83984375" style="58" hidden="1" customWidth="1"/>
    <col min="22" max="16384" width="8.83984375" style="58"/>
  </cols>
  <sheetData>
    <row r="1" spans="1:20">
      <c r="A1" s="57"/>
      <c r="B1" s="57"/>
      <c r="C1" s="70"/>
      <c r="D1" s="57"/>
      <c r="E1" s="64"/>
      <c r="F1" s="75"/>
      <c r="G1" s="76"/>
      <c r="H1" s="57"/>
      <c r="I1" s="70"/>
      <c r="J1" s="70"/>
      <c r="K1" s="70"/>
      <c r="L1" s="70"/>
      <c r="M1" s="57"/>
      <c r="N1" s="64"/>
      <c r="O1" s="64"/>
      <c r="P1" s="64"/>
      <c r="Q1" s="64"/>
    </row>
    <row r="2" spans="1:20">
      <c r="A2" s="57"/>
      <c r="B2" s="57"/>
      <c r="C2" s="257" t="str">
        <f>"Table. Structure and nature of subnational governance institutions: "&amp;'IGP1 Structure'!E7</f>
        <v>Table. Structure and nature of subnational governance institutions: Kenya (KEN)</v>
      </c>
      <c r="D2" s="257"/>
      <c r="E2" s="257"/>
      <c r="F2" s="257"/>
      <c r="G2" s="257"/>
      <c r="H2" s="257"/>
      <c r="I2" s="257"/>
      <c r="J2" s="257"/>
      <c r="K2" s="257"/>
      <c r="L2" s="257"/>
      <c r="M2" s="257"/>
      <c r="N2" s="257"/>
      <c r="O2" s="257"/>
      <c r="P2" s="257"/>
      <c r="Q2" s="257"/>
    </row>
    <row r="3" spans="1:20" ht="5.5" customHeight="1">
      <c r="A3" s="57"/>
      <c r="B3" s="57"/>
      <c r="C3" s="71"/>
      <c r="D3" s="59"/>
      <c r="E3" s="65"/>
      <c r="F3" s="77"/>
      <c r="G3" s="78"/>
      <c r="H3" s="59"/>
      <c r="I3" s="71"/>
      <c r="J3" s="71"/>
      <c r="K3" s="71"/>
      <c r="L3" s="71"/>
      <c r="M3" s="59"/>
      <c r="N3" s="65"/>
      <c r="O3" s="65"/>
      <c r="P3" s="65"/>
      <c r="Q3" s="65"/>
    </row>
    <row r="4" spans="1:20">
      <c r="A4" s="57"/>
      <c r="B4" s="57"/>
      <c r="C4" s="70"/>
      <c r="D4" s="60"/>
      <c r="E4" s="255" t="s">
        <v>789</v>
      </c>
      <c r="F4" s="255"/>
      <c r="G4" s="255"/>
      <c r="H4" s="57"/>
      <c r="I4" s="255" t="s">
        <v>790</v>
      </c>
      <c r="J4" s="255"/>
      <c r="K4" s="255"/>
      <c r="L4" s="255"/>
      <c r="M4" s="57"/>
      <c r="N4" s="64"/>
      <c r="O4" s="57"/>
      <c r="P4" s="57"/>
      <c r="Q4" s="57"/>
    </row>
    <row r="5" spans="1:20">
      <c r="A5" s="57"/>
      <c r="B5" s="57"/>
      <c r="C5" s="69" t="s">
        <v>791</v>
      </c>
      <c r="D5" s="61" t="s">
        <v>792</v>
      </c>
      <c r="E5" s="66" t="s">
        <v>793</v>
      </c>
      <c r="F5" s="79" t="s">
        <v>794</v>
      </c>
      <c r="G5" s="79" t="s">
        <v>795</v>
      </c>
      <c r="H5" s="61"/>
      <c r="I5" s="69" t="s">
        <v>796</v>
      </c>
      <c r="J5" s="69" t="s">
        <v>797</v>
      </c>
      <c r="K5" s="69" t="s">
        <v>798</v>
      </c>
      <c r="L5" s="69" t="s">
        <v>799</v>
      </c>
      <c r="M5" s="61"/>
      <c r="N5" s="66" t="s">
        <v>800</v>
      </c>
      <c r="O5" s="61"/>
      <c r="P5" s="61"/>
      <c r="Q5" s="61"/>
    </row>
    <row r="6" spans="1:20">
      <c r="A6" s="57"/>
      <c r="B6" s="57"/>
      <c r="C6" s="70"/>
      <c r="D6" s="57"/>
      <c r="E6" s="64"/>
      <c r="F6" s="127"/>
      <c r="G6" s="127"/>
      <c r="H6" s="57"/>
      <c r="I6" s="70"/>
      <c r="J6" s="70"/>
      <c r="K6" s="70"/>
      <c r="L6" s="70"/>
      <c r="M6" s="57"/>
      <c r="N6" s="64"/>
      <c r="O6" s="64"/>
      <c r="P6" s="64"/>
      <c r="Q6" s="64"/>
      <c r="T6" s="129"/>
    </row>
    <row r="7" spans="1:20">
      <c r="D7" s="62" t="s">
        <v>801</v>
      </c>
      <c r="F7" s="128"/>
      <c r="G7" s="128"/>
      <c r="T7" s="130"/>
    </row>
    <row r="8" spans="1:20">
      <c r="C8" s="72" t="str">
        <f>_xlfn.IFNA(VLOOKUP('IGP1 Structure'!$E$7,'IGP1 Structure'!$D$30:$F$203,3,FALSE),"-")</f>
        <v>KEN</v>
      </c>
      <c r="D8" s="67" t="str">
        <f>_xlfn.IFNA(VLOOKUP('IGP1 Structure'!$E$7,'IGP1 Structure'!$D$30:$F$203,2,FALSE),"-")</f>
        <v>Kenya</v>
      </c>
      <c r="E8" s="67" t="str">
        <f>_xlfn.IFNA(VLOOKUP($T8,'IGP1 Structure'!$R$22:$U$25,2,FALSE),"")</f>
        <v/>
      </c>
      <c r="F8" s="128" t="str">
        <f>_xlfn.IFNA(VLOOKUP($T8,'IGP1 Structure'!$R$22:$U$25,3,FALSE),"")</f>
        <v/>
      </c>
      <c r="G8" s="128" t="str">
        <f>_xlfn.IFNA(VLOOKUP($T8,'IGP1 Structure'!$R$22:$U$25,4,FALSE),"")</f>
        <v/>
      </c>
      <c r="I8" s="72" t="str">
        <f>IFERROR(HLOOKUP($E8,'IGP2 Governance'!$E$54:$H$71,14,FALSE),"")</f>
        <v/>
      </c>
      <c r="J8" s="72" t="str">
        <f>IFERROR(HLOOKUP($E8,'IGP2 Governance'!$E$54:$H$71,15,FALSE),"")</f>
        <v/>
      </c>
      <c r="K8" s="72" t="str">
        <f>IFERROR(HLOOKUP($E8,'IGP2 Governance'!$E$54:$H$71,16,FALSE),"")</f>
        <v/>
      </c>
      <c r="L8" s="72" t="str">
        <f>IFERROR(HLOOKUP($E8,'IGP2 Governance'!$E$54:$H$71,17,FALSE),"")</f>
        <v/>
      </c>
      <c r="N8" s="67" t="str">
        <f>IFERROR(HLOOKUP($E8,'IGP2 Governance'!$E$54:$H$72,19,FALSE),"")</f>
        <v/>
      </c>
      <c r="T8" s="131" t="s">
        <v>36</v>
      </c>
    </row>
    <row r="9" spans="1:20">
      <c r="F9" s="128"/>
      <c r="G9" s="128"/>
      <c r="T9" s="132"/>
    </row>
    <row r="10" spans="1:20">
      <c r="D10" s="62" t="s">
        <v>802</v>
      </c>
      <c r="F10" s="128"/>
      <c r="G10" s="128"/>
      <c r="T10" s="132"/>
    </row>
    <row r="11" spans="1:20">
      <c r="C11" s="72" t="str">
        <f>C8</f>
        <v>KEN</v>
      </c>
      <c r="D11" s="58" t="str">
        <f>D8</f>
        <v>Kenya</v>
      </c>
      <c r="E11" s="67" t="str">
        <f>_xlfn.IFNA(VLOOKUP($T11,'IGP1 Structure'!$R$22:$U$25,2,FALSE),"")</f>
        <v>County governments</v>
      </c>
      <c r="F11" s="128">
        <f>_xlfn.IFNA(VLOOKUP($T11,'IGP1 Structure'!$R$22:$U$25,3,FALSE),"")</f>
        <v>47</v>
      </c>
      <c r="G11" s="128">
        <f>_xlfn.IFNA(VLOOKUP($T11,'IGP1 Structure'!$R$22:$U$25,4,FALSE),"")</f>
        <v>1149521</v>
      </c>
      <c r="I11" s="72">
        <f>IFERROR(HLOOKUP($E11,'IGP2 Governance'!$E$54:$H$71,14,FALSE),"")</f>
        <v>3</v>
      </c>
      <c r="J11" s="72">
        <f>IFERROR(HLOOKUP($E11,'IGP2 Governance'!$E$54:$H$71,15,FALSE),"")</f>
        <v>3</v>
      </c>
      <c r="K11" s="72">
        <f>IFERROR(HLOOKUP($E11,'IGP2 Governance'!$E$54:$H$71,16,FALSE),"")</f>
        <v>3</v>
      </c>
      <c r="L11" s="72">
        <f>IFERROR(HLOOKUP($E11,'IGP2 Governance'!$E$54:$H$71,17,FALSE),"")</f>
        <v>3</v>
      </c>
      <c r="N11" s="67" t="str">
        <f>IFERROR(HLOOKUP($E11,'IGP2 Governance'!$E$54:$H$72,19,FALSE),"")</f>
        <v>Devolution (extensive)</v>
      </c>
      <c r="T11" s="131" t="s">
        <v>45</v>
      </c>
    </row>
    <row r="12" spans="1:20">
      <c r="F12" s="128"/>
      <c r="G12" s="128"/>
      <c r="T12" s="132"/>
    </row>
    <row r="13" spans="1:20">
      <c r="D13" s="62" t="s">
        <v>803</v>
      </c>
      <c r="F13" s="128"/>
      <c r="G13" s="128"/>
      <c r="T13" s="132"/>
    </row>
    <row r="14" spans="1:20">
      <c r="C14" s="72" t="str">
        <f>C11</f>
        <v>KEN</v>
      </c>
      <c r="D14" s="58" t="str">
        <f>D11</f>
        <v>Kenya</v>
      </c>
      <c r="E14" s="67" t="str">
        <f>_xlfn.IFNA(VLOOKUP($T14,'IGP1 Structure'!$R$22:$U$25,2,FALSE),"")</f>
        <v/>
      </c>
      <c r="F14" s="128" t="str">
        <f>_xlfn.IFNA(VLOOKUP($T14,'IGP1 Structure'!$R$22:$U$25,3,FALSE),"")</f>
        <v/>
      </c>
      <c r="G14" s="128" t="str">
        <f>_xlfn.IFNA(VLOOKUP($T14,'IGP1 Structure'!$R$22:$U$25,4,FALSE),"")</f>
        <v/>
      </c>
      <c r="I14" s="72" t="str">
        <f>IFERROR(HLOOKUP($E14,'IGP2 Governance'!$E$54:$H$71,14,FALSE),"")</f>
        <v/>
      </c>
      <c r="J14" s="72" t="str">
        <f>IFERROR(HLOOKUP($E14,'IGP2 Governance'!$E$54:$H$71,15,FALSE),"")</f>
        <v/>
      </c>
      <c r="K14" s="72" t="str">
        <f>IFERROR(HLOOKUP($E14,'IGP2 Governance'!$E$54:$H$71,16,FALSE),"")</f>
        <v/>
      </c>
      <c r="L14" s="72" t="str">
        <f>IFERROR(HLOOKUP($E14,'IGP2 Governance'!$E$54:$H$71,17,FALSE),"")</f>
        <v/>
      </c>
      <c r="N14" s="67" t="str">
        <f>IFERROR(HLOOKUP($E14,'IGP2 Governance'!$E$54:$H$72,19,FALSE),"")</f>
        <v/>
      </c>
      <c r="T14" s="131" t="s">
        <v>53</v>
      </c>
    </row>
    <row r="15" spans="1:20">
      <c r="F15" s="128"/>
      <c r="G15" s="128"/>
      <c r="N15" s="58"/>
      <c r="O15" s="58"/>
      <c r="P15" s="58"/>
      <c r="Q15" s="58"/>
      <c r="T15" s="132"/>
    </row>
    <row r="16" spans="1:20">
      <c r="D16" s="62" t="s">
        <v>804</v>
      </c>
      <c r="F16" s="128"/>
      <c r="G16" s="128"/>
      <c r="N16" s="58"/>
      <c r="O16" s="58"/>
      <c r="P16" s="58"/>
      <c r="Q16" s="58"/>
      <c r="T16" s="132"/>
    </row>
    <row r="17" spans="3:21">
      <c r="C17" s="72" t="str">
        <f>C14</f>
        <v>KEN</v>
      </c>
      <c r="D17" s="58" t="str">
        <f>D14</f>
        <v>Kenya</v>
      </c>
      <c r="E17" s="67" t="str">
        <f>_xlfn.IFNA(VLOOKUP($T17,'IGP1 Structure'!$R$22:$U$25,2,FALSE),"")</f>
        <v>Cities and municipal boards</v>
      </c>
      <c r="F17" s="128">
        <f>_xlfn.IFNA(VLOOKUP($T17,'IGP1 Structure'!$R$22:$U$25,3,FALSE),"")</f>
        <v>68</v>
      </c>
      <c r="G17" s="128">
        <f>_xlfn.IFNA(VLOOKUP($T17,'IGP1 Structure'!$R$22:$U$25,4,FALSE),"")</f>
        <v>104962.16176470589</v>
      </c>
      <c r="I17" s="72">
        <f>IFERROR(HLOOKUP($E17,'IGP2 Governance'!$E$54:$H$71,14,FALSE),"")</f>
        <v>1</v>
      </c>
      <c r="J17" s="72">
        <f>IFERROR(HLOOKUP($E17,'IGP2 Governance'!$E$54:$H$71,15,FALSE),"")</f>
        <v>0</v>
      </c>
      <c r="K17" s="72">
        <f>IFERROR(HLOOKUP($E17,'IGP2 Governance'!$E$54:$H$71,16,FALSE),"")</f>
        <v>1</v>
      </c>
      <c r="L17" s="72">
        <f>IFERROR(HLOOKUP($E17,'IGP2 Governance'!$E$54:$H$71,17,FALSE),"")</f>
        <v>0</v>
      </c>
      <c r="N17" s="67" t="str">
        <f>IFERROR(HLOOKUP($E17,'IGP2 Governance'!$E$54:$H$72,19,FALSE),"")</f>
        <v>Non-devolved institution</v>
      </c>
      <c r="T17" s="131" t="s">
        <v>60</v>
      </c>
    </row>
    <row r="18" spans="3:21">
      <c r="C18" s="73"/>
      <c r="D18" s="63"/>
      <c r="E18" s="68"/>
      <c r="F18" s="80"/>
      <c r="G18" s="80"/>
      <c r="H18" s="63"/>
      <c r="I18" s="73"/>
      <c r="J18" s="73"/>
      <c r="K18" s="73"/>
      <c r="L18" s="73"/>
      <c r="M18" s="63"/>
      <c r="N18" s="68"/>
      <c r="O18" s="68"/>
      <c r="P18" s="68"/>
      <c r="Q18" s="68"/>
      <c r="T18" s="133"/>
    </row>
    <row r="19" spans="3:21">
      <c r="F19" s="74"/>
    </row>
    <row r="20" spans="3:21">
      <c r="C20" s="58"/>
      <c r="E20" s="68"/>
      <c r="F20" s="80"/>
      <c r="G20" s="80"/>
      <c r="H20" s="63"/>
      <c r="I20" s="73"/>
      <c r="J20" s="73"/>
      <c r="K20" s="73"/>
      <c r="L20" s="73"/>
      <c r="M20" s="63"/>
      <c r="N20" s="68"/>
      <c r="O20" s="68"/>
      <c r="P20" s="68"/>
      <c r="Q20" s="68"/>
    </row>
    <row r="21" spans="3:21">
      <c r="C21" s="58"/>
      <c r="E21" s="67" t="str">
        <f>IF('IGP1 Structure'!$Q22="YES",'IGP1 Structure'!S22,"")</f>
        <v>County governments</v>
      </c>
      <c r="F21" s="128">
        <f>IF('IGP1 Structure'!$Q22="YES",'IGP1 Structure'!T22,"")</f>
        <v>47</v>
      </c>
      <c r="G21" s="128">
        <f>IF('IGP1 Structure'!$Q22="YES",'IGP1 Structure'!U22,"")</f>
        <v>1149521</v>
      </c>
      <c r="H21" s="67"/>
      <c r="I21" s="72">
        <f>IFERROR(HLOOKUP($E21,'IGP2 Governance'!$E$54:$H$71,14,FALSE),"")</f>
        <v>3</v>
      </c>
      <c r="J21" s="72">
        <f>IFERROR(HLOOKUP($E21,'IGP2 Governance'!$E$54:$H$71,15,FALSE),"")</f>
        <v>3</v>
      </c>
      <c r="K21" s="72">
        <f>IFERROR(HLOOKUP($E21,'IGP2 Governance'!$E$54:$H$71,16,FALSE),"")</f>
        <v>3</v>
      </c>
      <c r="L21" s="72">
        <f>IFERROR(HLOOKUP($E21,'IGP2 Governance'!$E$54:$H$71,17,FALSE),"")</f>
        <v>3</v>
      </c>
      <c r="N21" s="67" t="str">
        <f>IFERROR(HLOOKUP($E21,'IGP2 Governance'!$E$54:$H$72,19,FALSE),"")</f>
        <v>Devolution (extensive)</v>
      </c>
      <c r="T21" s="223"/>
    </row>
    <row r="22" spans="3:21">
      <c r="E22" s="67" t="str">
        <f>IF('IGP1 Structure'!$Q23="YES",'IGP1 Structure'!S23,"")</f>
        <v>Cities and municipal boards</v>
      </c>
      <c r="F22" s="128">
        <f>IF('IGP1 Structure'!$Q23="YES",'IGP1 Structure'!T23,"")</f>
        <v>68</v>
      </c>
      <c r="G22" s="128">
        <f>IF('IGP1 Structure'!$Q23="YES",'IGP1 Structure'!U23,"")</f>
        <v>104962.16176470589</v>
      </c>
      <c r="H22" s="67"/>
      <c r="I22" s="72">
        <f>IFERROR(HLOOKUP($E22,'IGP2 Governance'!$E$54:$H$71,14,FALSE),"")</f>
        <v>1</v>
      </c>
      <c r="J22" s="72">
        <f>IFERROR(HLOOKUP($E22,'IGP2 Governance'!$E$54:$H$71,15,FALSE),"")</f>
        <v>0</v>
      </c>
      <c r="K22" s="72">
        <f>IFERROR(HLOOKUP($E22,'IGP2 Governance'!$E$54:$H$71,16,FALSE),"")</f>
        <v>1</v>
      </c>
      <c r="L22" s="72">
        <f>IFERROR(HLOOKUP($E22,'IGP2 Governance'!$E$54:$H$71,17,FALSE),"")</f>
        <v>0</v>
      </c>
      <c r="N22" s="67" t="str">
        <f>IFERROR(HLOOKUP($E22,'IGP2 Governance'!$E$54:$H$72,19,FALSE),"")</f>
        <v>Non-devolved institution</v>
      </c>
      <c r="T22" s="223"/>
    </row>
    <row r="23" spans="3:21">
      <c r="E23" s="67" t="str">
        <f>IF('IGP1 Structure'!$Q24="YES",'IGP1 Structure'!S24,"")</f>
        <v/>
      </c>
      <c r="F23" s="128" t="str">
        <f>IF('IGP1 Structure'!$Q24="YES",'IGP1 Structure'!T24,"")</f>
        <v/>
      </c>
      <c r="G23" s="128" t="str">
        <f>IF('IGP1 Structure'!$Q24="YES",'IGP1 Structure'!U24,"")</f>
        <v/>
      </c>
      <c r="H23" s="67"/>
      <c r="I23" s="72" t="str">
        <f>IFERROR(HLOOKUP($E23,'IGP2 Governance'!$E$54:$H$71,14,FALSE),"")</f>
        <v/>
      </c>
      <c r="J23" s="72" t="str">
        <f>IFERROR(HLOOKUP($E23,'IGP2 Governance'!$E$54:$H$71,15,FALSE),"")</f>
        <v/>
      </c>
      <c r="K23" s="72" t="str">
        <f>IFERROR(HLOOKUP($E23,'IGP2 Governance'!$E$54:$H$71,16,FALSE),"")</f>
        <v/>
      </c>
      <c r="L23" s="72" t="str">
        <f>IFERROR(HLOOKUP($E23,'IGP2 Governance'!$E$54:$H$71,17,FALSE),"")</f>
        <v/>
      </c>
      <c r="N23" s="67" t="str">
        <f>IFERROR(HLOOKUP($E23,'IGP2 Governance'!$E$54:$H$72,19,FALSE),"")</f>
        <v/>
      </c>
      <c r="T23" s="223"/>
    </row>
    <row r="24" spans="3:21">
      <c r="E24" s="68" t="str">
        <f>IF('IGP1 Structure'!$Q25="YES",'IGP1 Structure'!S25,"")</f>
        <v/>
      </c>
      <c r="F24" s="222" t="str">
        <f>IF('IGP1 Structure'!$Q25="YES",'IGP1 Structure'!T25,"")</f>
        <v/>
      </c>
      <c r="G24" s="222" t="str">
        <f>IF('IGP1 Structure'!$Q25="YES",'IGP1 Structure'!U25,"")</f>
        <v/>
      </c>
      <c r="H24" s="68"/>
      <c r="I24" s="73" t="str">
        <f>IFERROR(HLOOKUP($E24,'IGP2 Governance'!$E$54:$H$71,14,FALSE),"")</f>
        <v/>
      </c>
      <c r="J24" s="73" t="str">
        <f>IFERROR(HLOOKUP($E24,'IGP2 Governance'!$E$54:$H$71,15,FALSE),"")</f>
        <v/>
      </c>
      <c r="K24" s="73" t="str">
        <f>IFERROR(HLOOKUP($E24,'IGP2 Governance'!$E$54:$H$71,16,FALSE),"")</f>
        <v/>
      </c>
      <c r="L24" s="73" t="str">
        <f>IFERROR(HLOOKUP($E24,'IGP2 Governance'!$E$54:$H$71,17,FALSE),"")</f>
        <v/>
      </c>
      <c r="M24" s="63"/>
      <c r="N24" s="68" t="str">
        <f>IFERROR(HLOOKUP($E24,'IGP2 Governance'!$E$54:$H$72,19,FALSE),"")</f>
        <v/>
      </c>
      <c r="O24" s="68"/>
      <c r="P24" s="68"/>
      <c r="Q24" s="68"/>
      <c r="T24" s="223"/>
    </row>
    <row r="27" spans="3:21">
      <c r="E27" s="256" t="str">
        <f>"Table. Functions of subnational govenance institutions: "&amp;'IGP1 Structure'!E7</f>
        <v>Table. Functions of subnational govenance institutions: Kenya (KEN)</v>
      </c>
      <c r="F27" s="256"/>
      <c r="G27" s="256"/>
      <c r="H27" s="256"/>
      <c r="I27" s="256"/>
      <c r="J27" s="256"/>
      <c r="K27" s="256"/>
      <c r="L27" s="256"/>
      <c r="M27" s="256"/>
      <c r="N27" s="256"/>
      <c r="O27" s="256"/>
      <c r="P27" s="256"/>
      <c r="Q27" s="256"/>
      <c r="R27" s="256"/>
    </row>
    <row r="28" spans="3:21" ht="4.5" customHeight="1">
      <c r="E28" s="68"/>
      <c r="F28" s="161"/>
      <c r="G28" s="80"/>
      <c r="H28" s="80"/>
      <c r="I28" s="73"/>
      <c r="J28" s="73"/>
      <c r="K28" s="73"/>
      <c r="L28" s="73"/>
      <c r="M28" s="63"/>
      <c r="N28" s="68"/>
      <c r="O28" s="68"/>
      <c r="P28" s="68"/>
      <c r="Q28" s="68"/>
      <c r="R28" s="63"/>
    </row>
    <row r="29" spans="3:21" ht="108">
      <c r="E29" s="166"/>
      <c r="F29" s="167" t="s">
        <v>805</v>
      </c>
      <c r="G29" s="167" t="s">
        <v>806</v>
      </c>
      <c r="H29" s="162" t="s">
        <v>807</v>
      </c>
      <c r="I29" s="162" t="s">
        <v>808</v>
      </c>
      <c r="J29" s="162" t="s">
        <v>809</v>
      </c>
      <c r="K29" s="162" t="s">
        <v>810</v>
      </c>
      <c r="L29" s="162" t="s">
        <v>811</v>
      </c>
      <c r="M29" s="162" t="s">
        <v>812</v>
      </c>
      <c r="N29" s="162" t="s">
        <v>813</v>
      </c>
      <c r="O29" s="162" t="s">
        <v>814</v>
      </c>
      <c r="P29" s="162" t="s">
        <v>815</v>
      </c>
      <c r="Q29" s="162" t="s">
        <v>816</v>
      </c>
      <c r="R29" s="162" t="s">
        <v>817</v>
      </c>
    </row>
    <row r="30" spans="3:21">
      <c r="E30" s="168" t="str">
        <f>'IGP1 Structure'!E21</f>
        <v>National government</v>
      </c>
      <c r="F30" s="163">
        <f>COUNTIF('IGP3 Functions'!$F$9:$G$9,$T30)</f>
        <v>1</v>
      </c>
      <c r="G30" s="163">
        <f>COUNTIF('IGP3 Functions'!$F$10:$G$10,$T30)</f>
        <v>0</v>
      </c>
      <c r="H30" s="163">
        <f>COUNTIF('IGP3 Functions'!$F$12:$G$12,$T30)</f>
        <v>0</v>
      </c>
      <c r="I30" s="163">
        <f>COUNTIF('IGP3 Functions'!$F$13:$G$13,$T30)</f>
        <v>2</v>
      </c>
      <c r="J30" s="163">
        <f>COUNTIF('IGP3 Functions'!$F$15:$G$15,$T30)</f>
        <v>0</v>
      </c>
      <c r="K30" s="163">
        <f>COUNTIF('IGP3 Functions'!$F$17:$G$17,$T30)</f>
        <v>0</v>
      </c>
      <c r="L30" s="163">
        <f>COUNTIF('IGP3 Functions'!$F$18:$G$18,$T30)</f>
        <v>0</v>
      </c>
      <c r="M30" s="163">
        <f>COUNTIF('IGP3 Functions'!$F$19:$G$19,$T30)</f>
        <v>1</v>
      </c>
      <c r="N30" s="163">
        <f>COUNTIF('IGP3 Functions'!$F$20:$G$20,$T30)</f>
        <v>0</v>
      </c>
      <c r="O30" s="163">
        <f>COUNTIF('IGP3 Functions'!$F$22:$G$22,$T30)</f>
        <v>0</v>
      </c>
      <c r="P30" s="163">
        <f>COUNTIF('IGP3 Functions'!$F$24:$G$24,$T30)</f>
        <v>0</v>
      </c>
      <c r="Q30" s="163">
        <f>COUNTIF('IGP3 Functions'!$F$26:$G$26,$T30)</f>
        <v>2</v>
      </c>
      <c r="R30" s="173">
        <f>SUM(F30:Q30)</f>
        <v>6</v>
      </c>
      <c r="T30" s="165" t="s">
        <v>33</v>
      </c>
      <c r="U30" s="185" t="s">
        <v>33</v>
      </c>
    </row>
    <row r="31" spans="3:21">
      <c r="E31" s="168" t="str">
        <f>IF('IGP1 Structure'!Q22="YES",'IGP1 Structure'!E22,"…")</f>
        <v>County governments</v>
      </c>
      <c r="F31" s="163">
        <f>COUNTIF('IGP3 Functions'!$F$9:$G$9,$T31)</f>
        <v>0</v>
      </c>
      <c r="G31" s="163">
        <f>COUNTIF('IGP3 Functions'!$F$10:$G$10,$T31)</f>
        <v>1</v>
      </c>
      <c r="H31" s="72">
        <f>COUNTIF('IGP3 Functions'!$F$12:$G$12,$T31)</f>
        <v>2</v>
      </c>
      <c r="I31" s="72">
        <f>COUNTIF('IGP3 Functions'!$F$13:$G$13,$T31)</f>
        <v>0</v>
      </c>
      <c r="J31" s="72">
        <f>COUNTIF('IGP3 Functions'!$F$15:$G$15,$T31)</f>
        <v>2</v>
      </c>
      <c r="K31" s="72">
        <f>COUNTIF('IGP3 Functions'!$F$17:$G$17,$T31)</f>
        <v>1</v>
      </c>
      <c r="L31" s="72">
        <f>COUNTIF('IGP3 Functions'!$F$18:$G$18,$T31)</f>
        <v>1</v>
      </c>
      <c r="M31" s="72">
        <f>COUNTIF('IGP3 Functions'!$F$19:$G$19,$T31)</f>
        <v>1</v>
      </c>
      <c r="N31" s="72">
        <f>COUNTIF('IGP3 Functions'!$F$20:$G$20,$T31)</f>
        <v>2</v>
      </c>
      <c r="O31" s="72">
        <f>COUNTIF('IGP3 Functions'!$F$22:$G$22,$T31)</f>
        <v>2</v>
      </c>
      <c r="P31" s="72">
        <f>COUNTIF('IGP3 Functions'!$F$24:$G$24,$T31)</f>
        <v>2</v>
      </c>
      <c r="Q31" s="72">
        <f>COUNTIF('IGP3 Functions'!$F$26:$G$26,$T31)</f>
        <v>0</v>
      </c>
      <c r="R31" s="170">
        <f t="shared" ref="R31:R40" si="0">SUM(F31:Q31)</f>
        <v>14</v>
      </c>
      <c r="T31" s="132" t="s">
        <v>39</v>
      </c>
      <c r="U31" s="186" t="str">
        <f>IF('IGP1 Structure'!R22="1","R",IF('IGP1 Structure'!R22="2","L",IF('IGP1 Structure'!R22="3","L",IF('IGP1 Structure'!R22="4","L",IF('IGP1 Structure'!R22="5","R",IF('IGP1 Structure'!R22="6","L","C"))))))</f>
        <v>L</v>
      </c>
    </row>
    <row r="32" spans="3:21">
      <c r="E32" s="168" t="str">
        <f>IF('IGP1 Structure'!Q23="YES",'IGP1 Structure'!E23,"…")</f>
        <v>Cities and municipal boards</v>
      </c>
      <c r="F32" s="163">
        <f>COUNTIF('IGP3 Functions'!$F$9:$G$9,$T32)</f>
        <v>0</v>
      </c>
      <c r="G32" s="163">
        <f>COUNTIF('IGP3 Functions'!$F$10:$G$10,$T32)</f>
        <v>0</v>
      </c>
      <c r="H32" s="72">
        <f>COUNTIF('IGP3 Functions'!$F$12:$G$12,$T32)</f>
        <v>0</v>
      </c>
      <c r="I32" s="72">
        <f>COUNTIF('IGP3 Functions'!$F$13:$G$13,$T32)</f>
        <v>0</v>
      </c>
      <c r="J32" s="72">
        <f>COUNTIF('IGP3 Functions'!$F$15:$G$15,$T32)</f>
        <v>0</v>
      </c>
      <c r="K32" s="72">
        <f>COUNTIF('IGP3 Functions'!$F$17:$G$17,$T32)</f>
        <v>0</v>
      </c>
      <c r="L32" s="72">
        <f>COUNTIF('IGP3 Functions'!$F$18:$G$18,$T32)</f>
        <v>0</v>
      </c>
      <c r="M32" s="72">
        <f>COUNTIF('IGP3 Functions'!$F$19:$G$19,$T32)</f>
        <v>0</v>
      </c>
      <c r="N32" s="72">
        <f>COUNTIF('IGP3 Functions'!$F$20:$G$20,$T32)</f>
        <v>0</v>
      </c>
      <c r="O32" s="72">
        <f>COUNTIF('IGP3 Functions'!$F$22:$G$22,$T32)</f>
        <v>0</v>
      </c>
      <c r="P32" s="72">
        <f>COUNTIF('IGP3 Functions'!$F$24:$G$24,$T32)</f>
        <v>0</v>
      </c>
      <c r="Q32" s="72">
        <f>COUNTIF('IGP3 Functions'!$F$26:$G$26,$T32)</f>
        <v>0</v>
      </c>
      <c r="R32" s="170">
        <f t="shared" si="0"/>
        <v>0</v>
      </c>
      <c r="T32" s="132" t="s">
        <v>47</v>
      </c>
      <c r="U32" s="186" t="str">
        <f>IF('IGP1 Structure'!R23="1","R",IF('IGP1 Structure'!R23="2","L",IF('IGP1 Structure'!R23="3","L",IF('IGP1 Structure'!R23="4","L",IF('IGP1 Structure'!R23="5","R",IF('IGP1 Structure'!R23="6","L","C"))))))</f>
        <v>L</v>
      </c>
    </row>
    <row r="33" spans="1:21">
      <c r="E33" s="168" t="str">
        <f>IF('IGP1 Structure'!Q24="YES",'IGP1 Structure'!E24,"…")</f>
        <v>…</v>
      </c>
      <c r="F33" s="163">
        <f>COUNTIF('IGP3 Functions'!$F$9:$G$9,$T33)</f>
        <v>0</v>
      </c>
      <c r="G33" s="163">
        <f>COUNTIF('IGP3 Functions'!$F$10:$G$10,$T33)</f>
        <v>0</v>
      </c>
      <c r="H33" s="72">
        <f>COUNTIF('IGP3 Functions'!$F$12:$G$12,$T33)</f>
        <v>0</v>
      </c>
      <c r="I33" s="72">
        <f>COUNTIF('IGP3 Functions'!$F$13:$G$13,$T33)</f>
        <v>0</v>
      </c>
      <c r="J33" s="72">
        <f>COUNTIF('IGP3 Functions'!$F$15:$G$15,$T33)</f>
        <v>0</v>
      </c>
      <c r="K33" s="72">
        <f>COUNTIF('IGP3 Functions'!$F$17:$G$17,$T33)</f>
        <v>0</v>
      </c>
      <c r="L33" s="72">
        <f>COUNTIF('IGP3 Functions'!$F$18:$G$18,$T33)</f>
        <v>0</v>
      </c>
      <c r="M33" s="72">
        <f>COUNTIF('IGP3 Functions'!$F$19:$G$19,$T33)</f>
        <v>0</v>
      </c>
      <c r="N33" s="72">
        <f>COUNTIF('IGP3 Functions'!$F$20:$G$20,$T33)</f>
        <v>0</v>
      </c>
      <c r="O33" s="72">
        <f>COUNTIF('IGP3 Functions'!$F$22:$G$22,$T33)</f>
        <v>0</v>
      </c>
      <c r="P33" s="72">
        <f>COUNTIF('IGP3 Functions'!$F$24:$G$24,$T33)</f>
        <v>0</v>
      </c>
      <c r="Q33" s="72">
        <f>COUNTIF('IGP3 Functions'!$F$26:$G$26,$T33)</f>
        <v>0</v>
      </c>
      <c r="R33" s="170">
        <f t="shared" si="0"/>
        <v>0</v>
      </c>
      <c r="T33" s="132" t="s">
        <v>56</v>
      </c>
      <c r="U33" s="186" t="str">
        <f>IF('IGP1 Structure'!R24="1","R",IF('IGP1 Structure'!R24="2","L",IF('IGP1 Structure'!R24="3","L",IF('IGP1 Structure'!R24="4","L",IF('IGP1 Structure'!R24="5","R",IF('IGP1 Structure'!R24="6","L","C"))))))</f>
        <v>C</v>
      </c>
    </row>
    <row r="34" spans="1:21">
      <c r="E34" s="168" t="str">
        <f>IF('IGP1 Structure'!Q25="YES",'IGP1 Structure'!E25,"…")</f>
        <v>…</v>
      </c>
      <c r="F34" s="163">
        <f>COUNTIF('IGP3 Functions'!$F$9:$G$9,$T34)</f>
        <v>0</v>
      </c>
      <c r="G34" s="163">
        <f>COUNTIF('IGP3 Functions'!$F$10:$G$10,$T34)</f>
        <v>0</v>
      </c>
      <c r="H34" s="72">
        <f>COUNTIF('IGP3 Functions'!$F$12:$G$12,$T34)</f>
        <v>0</v>
      </c>
      <c r="I34" s="72">
        <f>COUNTIF('IGP3 Functions'!$F$13:$G$13,$T34)</f>
        <v>0</v>
      </c>
      <c r="J34" s="72">
        <f>COUNTIF('IGP3 Functions'!$F$15:$G$15,$T34)</f>
        <v>0</v>
      </c>
      <c r="K34" s="72">
        <f>COUNTIF('IGP3 Functions'!$F$17:$G$17,$T34)</f>
        <v>0</v>
      </c>
      <c r="L34" s="72">
        <f>COUNTIF('IGP3 Functions'!$F$18:$G$18,$T34)</f>
        <v>0</v>
      </c>
      <c r="M34" s="72">
        <f>COUNTIF('IGP3 Functions'!$F$19:$G$19,$T34)</f>
        <v>0</v>
      </c>
      <c r="N34" s="72">
        <f>COUNTIF('IGP3 Functions'!$F$20:$G$20,$T34)</f>
        <v>0</v>
      </c>
      <c r="O34" s="72">
        <f>COUNTIF('IGP3 Functions'!$F$22:$G$22,$T34)</f>
        <v>0</v>
      </c>
      <c r="P34" s="72">
        <f>COUNTIF('IGP3 Functions'!$F$24:$G$24,$T34)</f>
        <v>0</v>
      </c>
      <c r="Q34" s="72">
        <f>COUNTIF('IGP3 Functions'!$F$26:$G$26,$T34)</f>
        <v>0</v>
      </c>
      <c r="R34" s="170">
        <f t="shared" si="0"/>
        <v>0</v>
      </c>
      <c r="T34" s="132" t="s">
        <v>62</v>
      </c>
      <c r="U34" s="187" t="str">
        <f>IF('IGP1 Structure'!R25="1","R",IF('IGP1 Structure'!R25="2","L",IF('IGP1 Structure'!R25="3","L",IF('IGP1 Structure'!R25="4","L",IF('IGP1 Structure'!R25="5","R",IF('IGP1 Structure'!R25="6","L","C"))))))</f>
        <v>C</v>
      </c>
    </row>
    <row r="35" spans="1:21">
      <c r="E35" s="168" t="s">
        <v>818</v>
      </c>
      <c r="F35" s="163">
        <f>COUNTIF('IGP3 Functions'!$F$9:$G$9,$T35)</f>
        <v>0</v>
      </c>
      <c r="G35" s="163">
        <f>COUNTIF('IGP3 Functions'!$F$10:$G$10,$T35)</f>
        <v>0</v>
      </c>
      <c r="H35" s="72">
        <f>COUNTIF('IGP3 Functions'!$F$12:$G$12,$T35)</f>
        <v>0</v>
      </c>
      <c r="I35" s="72">
        <f>COUNTIF('IGP3 Functions'!$F$13:$G$13,$T35)</f>
        <v>0</v>
      </c>
      <c r="J35" s="72">
        <f>COUNTIF('IGP3 Functions'!$F$15:$G$15,$T35)</f>
        <v>0</v>
      </c>
      <c r="K35" s="72">
        <f>COUNTIF('IGP3 Functions'!$F$17:$G$17,$T35)</f>
        <v>0</v>
      </c>
      <c r="L35" s="72">
        <f>COUNTIF('IGP3 Functions'!$F$18:$G$18,$T35)</f>
        <v>0</v>
      </c>
      <c r="M35" s="72">
        <f>COUNTIF('IGP3 Functions'!$F$19:$G$19,$T35)</f>
        <v>0</v>
      </c>
      <c r="N35" s="72">
        <f>COUNTIF('IGP3 Functions'!$F$20:$G$20,$T35)</f>
        <v>0</v>
      </c>
      <c r="O35" s="72">
        <f>COUNTIF('IGP3 Functions'!$F$22:$G$22,$T35)</f>
        <v>0</v>
      </c>
      <c r="P35" s="72">
        <f>COUNTIF('IGP3 Functions'!$F$24:$G$24,$T35)</f>
        <v>0</v>
      </c>
      <c r="Q35" s="72">
        <f>COUNTIF('IGP3 Functions'!$F$26:$G$26,$T35)</f>
        <v>0</v>
      </c>
      <c r="R35" s="170">
        <f t="shared" si="0"/>
        <v>0</v>
      </c>
      <c r="T35" s="132" t="s">
        <v>730</v>
      </c>
      <c r="U35" s="186" t="s">
        <v>819</v>
      </c>
    </row>
    <row r="36" spans="1:21">
      <c r="E36" s="166" t="s">
        <v>820</v>
      </c>
      <c r="F36" s="164">
        <f>COUNTIF('IGP3 Functions'!$F$9:$G$9,$T36)</f>
        <v>0</v>
      </c>
      <c r="G36" s="164">
        <f>COUNTIF('IGP3 Functions'!$F$10:$G$10,$T36)</f>
        <v>0</v>
      </c>
      <c r="H36" s="73">
        <f>COUNTIF('IGP3 Functions'!$F$12:$G$12,$T36)</f>
        <v>0</v>
      </c>
      <c r="I36" s="73">
        <f>COUNTIF('IGP3 Functions'!$F$13:$G$13,$T36)</f>
        <v>0</v>
      </c>
      <c r="J36" s="73">
        <f>COUNTIF('IGP3 Functions'!$F$15:$G$15,$T36)</f>
        <v>0</v>
      </c>
      <c r="K36" s="73">
        <f>COUNTIF('IGP3 Functions'!$F$17:$G$17,$T36)</f>
        <v>0</v>
      </c>
      <c r="L36" s="73">
        <f>COUNTIF('IGP3 Functions'!$F$18:$G$18,$T36)</f>
        <v>0</v>
      </c>
      <c r="M36" s="73">
        <f>COUNTIF('IGP3 Functions'!$F$19:$G$19,$T36)</f>
        <v>0</v>
      </c>
      <c r="N36" s="73">
        <f>COUNTIF('IGP3 Functions'!$F$20:$G$20,$T36)</f>
        <v>0</v>
      </c>
      <c r="O36" s="73">
        <f>COUNTIF('IGP3 Functions'!$F$22:$G$22,$T36)</f>
        <v>0</v>
      </c>
      <c r="P36" s="73">
        <f>COUNTIF('IGP3 Functions'!$F$24:$G$24,$T36)</f>
        <v>0</v>
      </c>
      <c r="Q36" s="73">
        <f>COUNTIF('IGP3 Functions'!$F$26:$G$26,$T36)</f>
        <v>0</v>
      </c>
      <c r="R36" s="174">
        <f t="shared" si="0"/>
        <v>0</v>
      </c>
      <c r="T36" s="133" t="s">
        <v>734</v>
      </c>
      <c r="U36" s="187" t="s">
        <v>821</v>
      </c>
    </row>
    <row r="37" spans="1:21">
      <c r="E37" s="168" t="s">
        <v>822</v>
      </c>
      <c r="F37" s="163">
        <f>SUMIF($U$30:$U$36,$U37,F$30:F$36)</f>
        <v>1</v>
      </c>
      <c r="G37" s="163">
        <f t="shared" ref="G37:Q39" si="1">SUMIF($U$30:$U$36,$U37,G$30:G$36)</f>
        <v>0</v>
      </c>
      <c r="H37" s="72">
        <f t="shared" si="1"/>
        <v>0</v>
      </c>
      <c r="I37" s="72">
        <f t="shared" si="1"/>
        <v>2</v>
      </c>
      <c r="J37" s="72">
        <f t="shared" si="1"/>
        <v>0</v>
      </c>
      <c r="K37" s="72">
        <f t="shared" si="1"/>
        <v>0</v>
      </c>
      <c r="L37" s="72">
        <f t="shared" si="1"/>
        <v>0</v>
      </c>
      <c r="M37" s="72">
        <f t="shared" si="1"/>
        <v>1</v>
      </c>
      <c r="N37" s="72">
        <f t="shared" si="1"/>
        <v>0</v>
      </c>
      <c r="O37" s="72">
        <f t="shared" si="1"/>
        <v>0</v>
      </c>
      <c r="P37" s="72">
        <f t="shared" si="1"/>
        <v>0</v>
      </c>
      <c r="Q37" s="72">
        <f t="shared" si="1"/>
        <v>2</v>
      </c>
      <c r="R37" s="170">
        <f t="shared" si="0"/>
        <v>6</v>
      </c>
      <c r="U37" s="185" t="s">
        <v>33</v>
      </c>
    </row>
    <row r="38" spans="1:21">
      <c r="E38" s="168" t="s">
        <v>823</v>
      </c>
      <c r="F38" s="163">
        <f t="shared" ref="F38:F39" si="2">SUMIF($U$30:$U$36,$U38,F$30:F$36)</f>
        <v>0</v>
      </c>
      <c r="G38" s="163">
        <f t="shared" si="1"/>
        <v>0</v>
      </c>
      <c r="H38" s="72">
        <f t="shared" si="1"/>
        <v>0</v>
      </c>
      <c r="I38" s="72">
        <f t="shared" si="1"/>
        <v>0</v>
      </c>
      <c r="J38" s="72">
        <f t="shared" si="1"/>
        <v>0</v>
      </c>
      <c r="K38" s="72">
        <f t="shared" si="1"/>
        <v>0</v>
      </c>
      <c r="L38" s="72">
        <f t="shared" si="1"/>
        <v>0</v>
      </c>
      <c r="M38" s="72">
        <f t="shared" si="1"/>
        <v>0</v>
      </c>
      <c r="N38" s="72">
        <f t="shared" si="1"/>
        <v>0</v>
      </c>
      <c r="O38" s="72">
        <f t="shared" si="1"/>
        <v>0</v>
      </c>
      <c r="P38" s="72">
        <f t="shared" si="1"/>
        <v>0</v>
      </c>
      <c r="Q38" s="72">
        <f t="shared" si="1"/>
        <v>0</v>
      </c>
      <c r="R38" s="170">
        <f t="shared" si="0"/>
        <v>0</v>
      </c>
      <c r="U38" s="186" t="s">
        <v>819</v>
      </c>
    </row>
    <row r="39" spans="1:21">
      <c r="E39" s="166" t="s">
        <v>824</v>
      </c>
      <c r="F39" s="164">
        <f t="shared" si="2"/>
        <v>0</v>
      </c>
      <c r="G39" s="164">
        <f t="shared" si="1"/>
        <v>1</v>
      </c>
      <c r="H39" s="73">
        <f t="shared" si="1"/>
        <v>2</v>
      </c>
      <c r="I39" s="73">
        <f t="shared" si="1"/>
        <v>0</v>
      </c>
      <c r="J39" s="73">
        <f t="shared" si="1"/>
        <v>2</v>
      </c>
      <c r="K39" s="73">
        <f t="shared" si="1"/>
        <v>1</v>
      </c>
      <c r="L39" s="73">
        <f t="shared" si="1"/>
        <v>1</v>
      </c>
      <c r="M39" s="73">
        <f t="shared" si="1"/>
        <v>1</v>
      </c>
      <c r="N39" s="73">
        <f t="shared" si="1"/>
        <v>2</v>
      </c>
      <c r="O39" s="73">
        <f t="shared" si="1"/>
        <v>2</v>
      </c>
      <c r="P39" s="73">
        <f t="shared" si="1"/>
        <v>2</v>
      </c>
      <c r="Q39" s="73">
        <f t="shared" si="1"/>
        <v>0</v>
      </c>
      <c r="R39" s="174">
        <f t="shared" si="0"/>
        <v>14</v>
      </c>
      <c r="U39" s="187" t="s">
        <v>821</v>
      </c>
    </row>
    <row r="40" spans="1:21">
      <c r="E40" s="169" t="s">
        <v>817</v>
      </c>
      <c r="F40" s="171">
        <f>SUM(F37:F39)</f>
        <v>1</v>
      </c>
      <c r="G40" s="171">
        <f t="shared" ref="G40:Q40" si="3">SUM(G37:G39)</f>
        <v>1</v>
      </c>
      <c r="H40" s="171">
        <f t="shared" si="3"/>
        <v>2</v>
      </c>
      <c r="I40" s="171">
        <f t="shared" si="3"/>
        <v>2</v>
      </c>
      <c r="J40" s="171">
        <f t="shared" si="3"/>
        <v>2</v>
      </c>
      <c r="K40" s="171">
        <f t="shared" si="3"/>
        <v>1</v>
      </c>
      <c r="L40" s="171">
        <f t="shared" si="3"/>
        <v>1</v>
      </c>
      <c r="M40" s="171">
        <f t="shared" si="3"/>
        <v>2</v>
      </c>
      <c r="N40" s="171">
        <f t="shared" si="3"/>
        <v>2</v>
      </c>
      <c r="O40" s="171">
        <f t="shared" si="3"/>
        <v>2</v>
      </c>
      <c r="P40" s="171">
        <f t="shared" si="3"/>
        <v>2</v>
      </c>
      <c r="Q40" s="171">
        <f t="shared" si="3"/>
        <v>2</v>
      </c>
      <c r="R40" s="172">
        <f t="shared" si="0"/>
        <v>20</v>
      </c>
    </row>
    <row r="45" spans="1:21" s="199" customFormat="1" ht="12" thickBot="1">
      <c r="C45" s="198"/>
      <c r="E45" s="200"/>
      <c r="F45" s="201"/>
      <c r="G45" s="202"/>
      <c r="I45" s="198"/>
      <c r="J45" s="198"/>
      <c r="K45" s="198"/>
      <c r="L45" s="198"/>
      <c r="N45" s="200"/>
      <c r="O45" s="200"/>
      <c r="P45" s="200"/>
      <c r="Q45" s="200"/>
    </row>
    <row r="46" spans="1:21">
      <c r="A46" s="58">
        <f>'IGP1 Structure'!A1</f>
        <v>0</v>
      </c>
      <c r="B46" s="58">
        <f>'IGP1 Structure'!B1</f>
        <v>0</v>
      </c>
      <c r="C46" s="58">
        <f>'IGP1 Structure'!C1</f>
        <v>0</v>
      </c>
      <c r="D46" s="58">
        <f>'IGP1 Structure'!D1</f>
        <v>0</v>
      </c>
      <c r="E46" s="58">
        <f>'IGP1 Structure'!E1</f>
        <v>0</v>
      </c>
      <c r="F46" s="58">
        <f>'IGP1 Structure'!F1</f>
        <v>0</v>
      </c>
      <c r="G46" s="58">
        <f>'IGP1 Structure'!G1</f>
        <v>0</v>
      </c>
      <c r="H46" s="58">
        <f>'IGP1 Structure'!H1</f>
        <v>0</v>
      </c>
      <c r="I46" s="58">
        <f>'IGP1 Structure'!I1</f>
        <v>0</v>
      </c>
      <c r="J46" s="58">
        <f>'IGP1 Structure'!J1</f>
        <v>0</v>
      </c>
      <c r="K46" s="58">
        <f>'IGP1 Structure'!K1</f>
        <v>0</v>
      </c>
      <c r="L46" s="58">
        <f>'IGP1 Structure'!L1</f>
        <v>0</v>
      </c>
    </row>
    <row r="47" spans="1:21">
      <c r="A47" s="58">
        <f>'IGP1 Structure'!A2</f>
        <v>0</v>
      </c>
      <c r="B47" s="58">
        <f>'IGP1 Structure'!B2</f>
        <v>0</v>
      </c>
      <c r="C47" s="58">
        <f>'IGP1 Structure'!C2</f>
        <v>0</v>
      </c>
      <c r="D47" s="58" t="str">
        <f>'IGP1 Structure'!D2</f>
        <v>LoGICA INTERGOVERNMENTAL PROFILE: STRUCTURE OF SUBNATIONAL GOVERNANCE INSTITUTIONS</v>
      </c>
      <c r="E47" s="58">
        <f>'IGP1 Structure'!E2</f>
        <v>0</v>
      </c>
      <c r="F47" s="58">
        <f>'IGP1 Structure'!F2</f>
        <v>0</v>
      </c>
      <c r="G47" s="58">
        <f>'IGP1 Structure'!G2</f>
        <v>0</v>
      </c>
      <c r="H47" s="58">
        <f>'IGP1 Structure'!H2</f>
        <v>0</v>
      </c>
      <c r="I47" s="58">
        <f>'IGP1 Structure'!I2</f>
        <v>0</v>
      </c>
      <c r="J47" s="58">
        <f>'IGP1 Structure'!J2</f>
        <v>0</v>
      </c>
      <c r="K47" s="58">
        <f>'IGP1 Structure'!K2</f>
        <v>0</v>
      </c>
      <c r="L47" s="58">
        <f>'IGP1 Structure'!L2</f>
        <v>0</v>
      </c>
    </row>
    <row r="48" spans="1:21">
      <c r="A48" s="58">
        <f>'IGP1 Structure'!A3</f>
        <v>0</v>
      </c>
      <c r="B48" s="58">
        <f>'IGP1 Structure'!B3</f>
        <v>0</v>
      </c>
      <c r="C48" s="58">
        <f>'IGP1 Structure'!C3</f>
        <v>0</v>
      </c>
      <c r="D48" s="58">
        <f>'IGP1 Structure'!D3</f>
        <v>0</v>
      </c>
      <c r="E48" s="58">
        <f>'IGP1 Structure'!E3</f>
        <v>0</v>
      </c>
      <c r="F48" s="58">
        <f>'IGP1 Structure'!F3</f>
        <v>0</v>
      </c>
      <c r="G48" s="58">
        <f>'IGP1 Structure'!G3</f>
        <v>0</v>
      </c>
      <c r="H48" s="58">
        <f>'IGP1 Structure'!H3</f>
        <v>0</v>
      </c>
      <c r="I48" s="58">
        <f>'IGP1 Structure'!I3</f>
        <v>0</v>
      </c>
      <c r="J48" s="58">
        <f>'IGP1 Structure'!J3</f>
        <v>0</v>
      </c>
      <c r="K48" s="58">
        <f>'IGP1 Structure'!K3</f>
        <v>0</v>
      </c>
      <c r="L48" s="58">
        <f>'IGP1 Structure'!L3</f>
        <v>0</v>
      </c>
    </row>
    <row r="49" spans="1:12">
      <c r="A49" s="58">
        <f>'IGP1 Structure'!A4</f>
        <v>0</v>
      </c>
      <c r="B49" s="58">
        <f>'IGP1 Structure'!B4</f>
        <v>0</v>
      </c>
      <c r="C49" s="58">
        <f>'IGP1 Structure'!C4</f>
        <v>0</v>
      </c>
      <c r="D49" s="58">
        <f>'IGP1 Structure'!D4</f>
        <v>0</v>
      </c>
      <c r="E49" s="58">
        <f>'IGP1 Structure'!E4</f>
        <v>0</v>
      </c>
      <c r="F49" s="58">
        <f>'IGP1 Structure'!F4</f>
        <v>0</v>
      </c>
      <c r="G49" s="58">
        <f>'IGP1 Structure'!G4</f>
        <v>0</v>
      </c>
      <c r="H49" s="58">
        <f>'IGP1 Structure'!H4</f>
        <v>0</v>
      </c>
      <c r="I49" s="58">
        <f>'IGP1 Structure'!I4</f>
        <v>0</v>
      </c>
      <c r="J49" s="58">
        <f>'IGP1 Structure'!J4</f>
        <v>0</v>
      </c>
      <c r="K49" s="58">
        <f>'IGP1 Structure'!K4</f>
        <v>0</v>
      </c>
      <c r="L49" s="58">
        <f>'IGP1 Structure'!L4</f>
        <v>0</v>
      </c>
    </row>
    <row r="50" spans="1:12">
      <c r="A50" s="58">
        <f>'IGP1 Structure'!A5</f>
        <v>0</v>
      </c>
      <c r="B50" s="58">
        <f>'IGP1 Structure'!B5</f>
        <v>0</v>
      </c>
      <c r="C50" s="58">
        <f>'IGP1 Structure'!C5</f>
        <v>0</v>
      </c>
      <c r="D50" s="58" t="str">
        <f>'IGP1 Structure'!D5</f>
        <v>General Country Information</v>
      </c>
      <c r="E50" s="58">
        <f>'IGP1 Structure'!E5</f>
        <v>0</v>
      </c>
      <c r="F50" s="58">
        <f>'IGP1 Structure'!F5</f>
        <v>0</v>
      </c>
      <c r="G50" s="58">
        <f>'IGP1 Structure'!G5</f>
        <v>0</v>
      </c>
      <c r="H50" s="58">
        <f>'IGP1 Structure'!H5</f>
        <v>0</v>
      </c>
      <c r="I50" s="58">
        <f>'IGP1 Structure'!I5</f>
        <v>0</v>
      </c>
      <c r="J50" s="58">
        <f>'IGP1 Structure'!J5</f>
        <v>0</v>
      </c>
      <c r="K50" s="58">
        <f>'IGP1 Structure'!K5</f>
        <v>0</v>
      </c>
      <c r="L50" s="58" t="str">
        <f>'IGP1 Structure'!L5</f>
        <v>Comments / Clarification</v>
      </c>
    </row>
    <row r="51" spans="1:12">
      <c r="A51" s="58">
        <f>'IGP1 Structure'!A6</f>
        <v>0</v>
      </c>
      <c r="B51" s="58">
        <f>'IGP1 Structure'!B6</f>
        <v>0</v>
      </c>
      <c r="C51" s="58" t="str">
        <f>'IGP1 Structure'!C6</f>
        <v>C1</v>
      </c>
      <c r="D51" s="58" t="str">
        <f>'IGP1 Structure'!D6</f>
        <v>Basic Country Information</v>
      </c>
      <c r="E51" s="58">
        <f>'IGP1 Structure'!E6</f>
        <v>0</v>
      </c>
      <c r="F51" s="58">
        <f>'IGP1 Structure'!F6</f>
        <v>0</v>
      </c>
      <c r="G51" s="58">
        <f>'IGP1 Structure'!G6</f>
        <v>0</v>
      </c>
      <c r="H51" s="58">
        <f>'IGP1 Structure'!H6</f>
        <v>0</v>
      </c>
      <c r="I51" s="58">
        <f>'IGP1 Structure'!I6</f>
        <v>0</v>
      </c>
      <c r="J51" s="58">
        <f>'IGP1 Structure'!J6</f>
        <v>0</v>
      </c>
      <c r="K51" s="58">
        <f>'IGP1 Structure'!K6</f>
        <v>0</v>
      </c>
      <c r="L51" s="58">
        <f>'IGP1 Structure'!L6</f>
        <v>0</v>
      </c>
    </row>
    <row r="52" spans="1:12">
      <c r="A52" s="58">
        <f>'IGP1 Structure'!A7</f>
        <v>0</v>
      </c>
      <c r="B52" s="58">
        <f>'IGP1 Structure'!B7</f>
        <v>0</v>
      </c>
      <c r="C52" s="58" t="str">
        <f>'IGP1 Structure'!C7</f>
        <v>C1.1</v>
      </c>
      <c r="D52" s="58" t="str">
        <f>'IGP1 Structure'!D7</f>
        <v>Country Name</v>
      </c>
      <c r="E52" s="58" t="str">
        <f>'IGP1 Structure'!E7</f>
        <v>Kenya (KEN)</v>
      </c>
      <c r="F52" s="58">
        <f>'IGP1 Structure'!F7</f>
        <v>0</v>
      </c>
      <c r="G52" s="58">
        <f>'IGP1 Structure'!G7</f>
        <v>0</v>
      </c>
      <c r="H52" s="58">
        <f>'IGP1 Structure'!H7</f>
        <v>0</v>
      </c>
      <c r="I52" s="58">
        <f>'IGP1 Structure'!I7</f>
        <v>0</v>
      </c>
      <c r="J52" s="58">
        <f>'IGP1 Structure'!J7</f>
        <v>0</v>
      </c>
      <c r="K52" s="58">
        <f>'IGP1 Structure'!K7</f>
        <v>0</v>
      </c>
      <c r="L52" s="58">
        <f>'IGP1 Structure'!L7</f>
        <v>0</v>
      </c>
    </row>
    <row r="53" spans="1:12">
      <c r="A53" s="58">
        <f>'IGP1 Structure'!A8</f>
        <v>0</v>
      </c>
      <c r="B53" s="58">
        <f>'IGP1 Structure'!B8</f>
        <v>0</v>
      </c>
      <c r="C53" s="58" t="str">
        <f>'IGP1 Structure'!C8</f>
        <v>C1.2</v>
      </c>
      <c r="D53" s="58" t="str">
        <f>'IGP1 Structure'!D8</f>
        <v>Information/Data for Year</v>
      </c>
      <c r="E53" s="58">
        <f>'IGP1 Structure'!E8</f>
        <v>2023</v>
      </c>
      <c r="F53" s="58">
        <f>'IGP1 Structure'!F8</f>
        <v>0</v>
      </c>
      <c r="G53" s="58">
        <f>'IGP1 Structure'!G8</f>
        <v>0</v>
      </c>
      <c r="H53" s="58">
        <f>'IGP1 Structure'!H8</f>
        <v>0</v>
      </c>
      <c r="I53" s="58">
        <f>'IGP1 Structure'!I8</f>
        <v>0</v>
      </c>
      <c r="J53" s="58">
        <f>'IGP1 Structure'!J8</f>
        <v>0</v>
      </c>
      <c r="K53" s="58">
        <f>'IGP1 Structure'!K8</f>
        <v>0</v>
      </c>
      <c r="L53" s="58">
        <f>'IGP1 Structure'!L8</f>
        <v>0</v>
      </c>
    </row>
    <row r="54" spans="1:12">
      <c r="A54" s="58">
        <f>'IGP1 Structure'!A9</f>
        <v>0</v>
      </c>
      <c r="B54" s="58">
        <f>'IGP1 Structure'!B9</f>
        <v>0</v>
      </c>
      <c r="C54" s="58" t="str">
        <f>'IGP1 Structure'!C9</f>
        <v>C1.3</v>
      </c>
      <c r="D54" s="58" t="str">
        <f>'IGP1 Structure'!D9</f>
        <v>Total National Population</v>
      </c>
      <c r="E54" s="58">
        <f>'IGP1 Structure'!E9</f>
        <v>54027487</v>
      </c>
      <c r="F54" s="58">
        <f>'IGP1 Structure'!F9</f>
        <v>0</v>
      </c>
      <c r="G54" s="58">
        <f>'IGP1 Structure'!G9</f>
        <v>0</v>
      </c>
      <c r="H54" s="58">
        <f>'IGP1 Structure'!H9</f>
        <v>0</v>
      </c>
      <c r="I54" s="58">
        <f>'IGP1 Structure'!I9</f>
        <v>0</v>
      </c>
      <c r="J54" s="58">
        <f>'IGP1 Structure'!J9</f>
        <v>0</v>
      </c>
      <c r="K54" s="58">
        <f>'IGP1 Structure'!K9</f>
        <v>0</v>
      </c>
      <c r="L54" s="58" t="str">
        <f>'IGP1 Structure'!L9</f>
        <v>Population total is based on World Bank estimate for 2022.</v>
      </c>
    </row>
    <row r="55" spans="1:12">
      <c r="A55" s="58">
        <f>'IGP1 Structure'!A10</f>
        <v>0</v>
      </c>
      <c r="B55" s="58">
        <f>'IGP1 Structure'!B10</f>
        <v>0</v>
      </c>
      <c r="C55" s="58">
        <f>'IGP1 Structure'!C10</f>
        <v>0</v>
      </c>
      <c r="D55" s="58">
        <f>'IGP1 Structure'!D10</f>
        <v>0</v>
      </c>
      <c r="E55" s="58">
        <f>'IGP1 Structure'!E10</f>
        <v>0</v>
      </c>
      <c r="F55" s="58">
        <f>'IGP1 Structure'!F10</f>
        <v>0</v>
      </c>
      <c r="G55" s="58">
        <f>'IGP1 Structure'!G10</f>
        <v>0</v>
      </c>
      <c r="H55" s="58">
        <f>'IGP1 Structure'!H10</f>
        <v>0</v>
      </c>
      <c r="I55" s="58">
        <f>'IGP1 Structure'!I10</f>
        <v>0</v>
      </c>
      <c r="J55" s="58">
        <f>'IGP1 Structure'!J10</f>
        <v>0</v>
      </c>
      <c r="K55" s="58">
        <f>'IGP1 Structure'!K10</f>
        <v>0</v>
      </c>
      <c r="L55" s="58">
        <f>'IGP1 Structure'!L10</f>
        <v>0</v>
      </c>
    </row>
    <row r="56" spans="1:12">
      <c r="A56" s="58">
        <f>'IGP1 Structure'!A11</f>
        <v>0</v>
      </c>
      <c r="B56" s="58">
        <f>'IGP1 Structure'!B11</f>
        <v>0</v>
      </c>
      <c r="C56" s="58" t="str">
        <f>'IGP1 Structure'!C11</f>
        <v>C.4</v>
      </c>
      <c r="D56" s="58" t="str">
        <f>'IGP1 Structure'!D11</f>
        <v>Main decentralization / subnational / intergovernmental legislation /policies</v>
      </c>
      <c r="E56" s="58">
        <f>'IGP1 Structure'!E11</f>
        <v>0</v>
      </c>
      <c r="F56" s="58" t="str">
        <f>'IGP1 Structure'!F11</f>
        <v>Year  Enacted</v>
      </c>
      <c r="G56" s="58">
        <f>'IGP1 Structure'!G11</f>
        <v>0</v>
      </c>
      <c r="H56" s="58">
        <f>'IGP1 Structure'!H11</f>
        <v>0</v>
      </c>
      <c r="I56" s="58">
        <f>'IGP1 Structure'!I11</f>
        <v>0</v>
      </c>
      <c r="J56" s="58">
        <f>'IGP1 Structure'!J11</f>
        <v>0</v>
      </c>
      <c r="K56" s="58">
        <f>'IGP1 Structure'!K11</f>
        <v>0</v>
      </c>
      <c r="L56" s="58">
        <f>'IGP1 Structure'!L11</f>
        <v>0</v>
      </c>
    </row>
    <row r="57" spans="1:12">
      <c r="A57" s="58">
        <f>'IGP1 Structure'!A12</f>
        <v>0</v>
      </c>
      <c r="B57" s="58">
        <f>'IGP1 Structure'!B12</f>
        <v>0</v>
      </c>
      <c r="C57" s="58" t="str">
        <f>'IGP1 Structure'!C12</f>
        <v>C4.1</v>
      </c>
      <c r="D57" s="58" t="str">
        <f>'IGP1 Structure'!D12</f>
        <v>Constitution</v>
      </c>
      <c r="E57" s="58">
        <f>'IGP1 Structure'!E12</f>
        <v>0</v>
      </c>
      <c r="F57" s="58">
        <f>'IGP1 Structure'!F12</f>
        <v>2010</v>
      </c>
      <c r="G57" s="58">
        <f>'IGP1 Structure'!G12</f>
        <v>0</v>
      </c>
      <c r="H57" s="58">
        <f>'IGP1 Structure'!H12</f>
        <v>0</v>
      </c>
      <c r="I57" s="58">
        <f>'IGP1 Structure'!I12</f>
        <v>0</v>
      </c>
      <c r="J57" s="58">
        <f>'IGP1 Structure'!J12</f>
        <v>0</v>
      </c>
      <c r="K57" s="58">
        <f>'IGP1 Structure'!K12</f>
        <v>0</v>
      </c>
      <c r="L57" s="58" t="str">
        <f>'IGP1 Structure'!L12</f>
        <v>The 2010 Constitution introduced a new, devolved public sector structure, with " governments at the national and county levels [that] are distinct and interdependent and shall conduct their mutual relations on the basis of consultation and cooperation." The new constitution abolished the previously elected urban local governments.</v>
      </c>
    </row>
    <row r="58" spans="1:12">
      <c r="A58" s="58">
        <f>'IGP1 Structure'!A13</f>
        <v>0</v>
      </c>
      <c r="B58" s="58">
        <f>'IGP1 Structure'!B13</f>
        <v>0</v>
      </c>
      <c r="C58" s="58" t="str">
        <f>'IGP1 Structure'!C13</f>
        <v>C4.2</v>
      </c>
      <c r="D58" s="58" t="str">
        <f>'IGP1 Structure'!D13</f>
        <v>County Governments Act</v>
      </c>
      <c r="E58" s="58">
        <f>'IGP1 Structure'!E13</f>
        <v>0</v>
      </c>
      <c r="F58" s="58">
        <f>'IGP1 Structure'!F13</f>
        <v>2012</v>
      </c>
      <c r="G58" s="58">
        <f>'IGP1 Structure'!G13</f>
        <v>0</v>
      </c>
      <c r="H58" s="58">
        <f>'IGP1 Structure'!H13</f>
        <v>0</v>
      </c>
      <c r="I58" s="58">
        <f>'IGP1 Structure'!I13</f>
        <v>0</v>
      </c>
      <c r="J58" s="58">
        <f>'IGP1 Structure'!J13</f>
        <v>0</v>
      </c>
      <c r="K58" s="58">
        <f>'IGP1 Structure'!K13</f>
        <v>0</v>
      </c>
      <c r="L58" s="58" t="str">
        <f>'IGP1 Structure'!L13</f>
        <v>The County Governments Act gives effect to Chapter 11 of the Constitution by providing for county governments' powers, functions and responsibilities to deliver services.</v>
      </c>
    </row>
    <row r="59" spans="1:12">
      <c r="A59" s="58">
        <f>'IGP1 Structure'!A14</f>
        <v>0</v>
      </c>
      <c r="B59" s="58">
        <f>'IGP1 Structure'!B14</f>
        <v>0</v>
      </c>
      <c r="C59" s="58" t="str">
        <f>'IGP1 Structure'!C14</f>
        <v>C4.3</v>
      </c>
      <c r="D59" s="58" t="str">
        <f>'IGP1 Structure'!D14</f>
        <v>Urban Areas and Cities Act</v>
      </c>
      <c r="E59" s="58">
        <f>'IGP1 Structure'!E14</f>
        <v>0</v>
      </c>
      <c r="F59" s="58">
        <f>'IGP1 Structure'!F14</f>
        <v>2011</v>
      </c>
      <c r="G59" s="58">
        <f>'IGP1 Structure'!G14</f>
        <v>0</v>
      </c>
      <c r="H59" s="58">
        <f>'IGP1 Structure'!H14</f>
        <v>0</v>
      </c>
      <c r="I59" s="58">
        <f>'IGP1 Structure'!I14</f>
        <v>0</v>
      </c>
      <c r="J59" s="58">
        <f>'IGP1 Structure'!J14</f>
        <v>0</v>
      </c>
      <c r="K59" s="58">
        <f>'IGP1 Structure'!K14</f>
        <v>0</v>
      </c>
      <c r="L59" s="58" t="str">
        <f>'IGP1 Structure'!L14</f>
        <v>The Urban Areas and Cities Act gives effect to Article 184 of the Constitution by providing for the classification, governance and management of urban areas and cities.</v>
      </c>
    </row>
    <row r="60" spans="1:12">
      <c r="A60" s="58">
        <f>'IGP1 Structure'!A15</f>
        <v>0</v>
      </c>
      <c r="B60" s="58">
        <f>'IGP1 Structure'!B15</f>
        <v>0</v>
      </c>
      <c r="C60" s="58" t="str">
        <f>'IGP1 Structure'!C15</f>
        <v>C4.4</v>
      </c>
      <c r="D60" s="58">
        <f>'IGP1 Structure'!D15</f>
        <v>0</v>
      </c>
      <c r="E60" s="58">
        <f>'IGP1 Structure'!E15</f>
        <v>0</v>
      </c>
      <c r="F60" s="58">
        <f>'IGP1 Structure'!F15</f>
        <v>0</v>
      </c>
      <c r="G60" s="58">
        <f>'IGP1 Structure'!G15</f>
        <v>0</v>
      </c>
      <c r="H60" s="58">
        <f>'IGP1 Structure'!H15</f>
        <v>0</v>
      </c>
      <c r="I60" s="58">
        <f>'IGP1 Structure'!I15</f>
        <v>0</v>
      </c>
      <c r="J60" s="58">
        <f>'IGP1 Structure'!J15</f>
        <v>0</v>
      </c>
      <c r="K60" s="58">
        <f>'IGP1 Structure'!K15</f>
        <v>0</v>
      </c>
      <c r="L60" s="58">
        <f>'IGP1 Structure'!L15</f>
        <v>0</v>
      </c>
    </row>
    <row r="61" spans="1:12">
      <c r="A61" s="58">
        <f>'IGP1 Structure'!A16</f>
        <v>0</v>
      </c>
      <c r="B61" s="58">
        <f>'IGP1 Structure'!B16</f>
        <v>0</v>
      </c>
      <c r="C61" s="58">
        <f>'IGP1 Structure'!C16</f>
        <v>0</v>
      </c>
      <c r="D61" s="58">
        <f>'IGP1 Structure'!D16</f>
        <v>0</v>
      </c>
      <c r="E61" s="58">
        <f>'IGP1 Structure'!E16</f>
        <v>0</v>
      </c>
      <c r="F61" s="58">
        <f>'IGP1 Structure'!F16</f>
        <v>0</v>
      </c>
      <c r="G61" s="58">
        <f>'IGP1 Structure'!G16</f>
        <v>0</v>
      </c>
      <c r="H61" s="58">
        <f>'IGP1 Structure'!H16</f>
        <v>0</v>
      </c>
      <c r="I61" s="58">
        <f>'IGP1 Structure'!I16</f>
        <v>0</v>
      </c>
      <c r="J61" s="58">
        <f>'IGP1 Structure'!J16</f>
        <v>0</v>
      </c>
      <c r="K61" s="58">
        <f>'IGP1 Structure'!K16</f>
        <v>0</v>
      </c>
      <c r="L61" s="58">
        <f>'IGP1 Structure'!L16</f>
        <v>0</v>
      </c>
    </row>
    <row r="62" spans="1:12">
      <c r="A62" s="58">
        <f>'IGP1 Structure'!A17</f>
        <v>0</v>
      </c>
      <c r="B62" s="58">
        <f>'IGP1 Structure'!B17</f>
        <v>0</v>
      </c>
      <c r="C62" s="58">
        <f>'IGP1 Structure'!C17</f>
        <v>0</v>
      </c>
      <c r="D62" s="58">
        <f>'IGP1 Structure'!D17</f>
        <v>0</v>
      </c>
      <c r="E62" s="58">
        <f>'IGP1 Structure'!E17</f>
        <v>0</v>
      </c>
      <c r="F62" s="58">
        <f>'IGP1 Structure'!F17</f>
        <v>0</v>
      </c>
      <c r="G62" s="58">
        <f>'IGP1 Structure'!G17</f>
        <v>0</v>
      </c>
      <c r="H62" s="58">
        <f>'IGP1 Structure'!H17</f>
        <v>0</v>
      </c>
      <c r="I62" s="58">
        <f>'IGP1 Structure'!I17</f>
        <v>0</v>
      </c>
      <c r="J62" s="58">
        <f>'IGP1 Structure'!J17</f>
        <v>0</v>
      </c>
      <c r="K62" s="58">
        <f>'IGP1 Structure'!K17</f>
        <v>0</v>
      </c>
      <c r="L62" s="58">
        <f>'IGP1 Structure'!L17</f>
        <v>0</v>
      </c>
    </row>
    <row r="63" spans="1:12">
      <c r="A63" s="58">
        <f>'IGP1 Structure'!A18</f>
        <v>0</v>
      </c>
      <c r="B63" s="58">
        <f>'IGP1 Structure'!B18</f>
        <v>0</v>
      </c>
      <c r="C63" s="58">
        <f>'IGP1 Structure'!C18</f>
        <v>0</v>
      </c>
      <c r="D63" s="58">
        <f>'IGP1 Structure'!D18</f>
        <v>0</v>
      </c>
      <c r="E63" s="58">
        <f>'IGP1 Structure'!E18</f>
        <v>0</v>
      </c>
      <c r="F63" s="58">
        <f>'IGP1 Structure'!F18</f>
        <v>0</v>
      </c>
      <c r="G63" s="58">
        <f>'IGP1 Structure'!G18</f>
        <v>0</v>
      </c>
      <c r="H63" s="58">
        <f>'IGP1 Structure'!H18</f>
        <v>0</v>
      </c>
      <c r="I63" s="58">
        <f>'IGP1 Structure'!I18</f>
        <v>0</v>
      </c>
      <c r="J63" s="58">
        <f>'IGP1 Structure'!J18</f>
        <v>0</v>
      </c>
      <c r="K63" s="58">
        <f>'IGP1 Structure'!K18</f>
        <v>0</v>
      </c>
      <c r="L63" s="58">
        <f>'IGP1 Structure'!L18</f>
        <v>0</v>
      </c>
    </row>
    <row r="64" spans="1:12">
      <c r="A64" s="58">
        <f>'IGP1 Structure'!A19</f>
        <v>0</v>
      </c>
      <c r="B64" s="58">
        <f>'IGP1 Structure'!B19</f>
        <v>0</v>
      </c>
      <c r="C64" s="58">
        <f>'IGP1 Structure'!C19</f>
        <v>0</v>
      </c>
      <c r="D64" s="58" t="str">
        <f>'IGP1 Structure'!D19</f>
        <v>Level / tier / type</v>
      </c>
      <c r="E64" s="58" t="str">
        <f>'IGP1 Structure'!E19</f>
        <v>Institutional level/tier/type (name)</v>
      </c>
      <c r="F64" s="58" t="str">
        <f>'IGP1 Structure'!F19</f>
        <v>Number of units</v>
      </c>
      <c r="G64" s="58" t="str">
        <f>'IGP1 Structure'!G19</f>
        <v>Complete territorial coverage?</v>
      </c>
      <c r="H64" s="58" t="str">
        <f>'IGP1 Structure'!H19</f>
        <v>Uniform structure ?</v>
      </c>
      <c r="I64" s="58" t="str">
        <f>'IGP1 Structure'!I19</f>
        <v>Subnational Governance Level / Tier / Type</v>
      </c>
      <c r="J64" s="58" t="str">
        <f>'IGP1 Structure'!J19</f>
        <v>Population of 
level / tier / type</v>
      </c>
      <c r="K64" s="58">
        <f>'IGP1 Structure'!K19</f>
        <v>0</v>
      </c>
      <c r="L64" s="58" t="str">
        <f>'IGP1 Structure'!L19</f>
        <v>Comments / Clarification</v>
      </c>
    </row>
    <row r="65" spans="1:17">
      <c r="A65" s="58">
        <f>'IGP1 Structure'!A20</f>
        <v>0</v>
      </c>
      <c r="B65" s="58">
        <f>'IGP1 Structure'!B20</f>
        <v>0</v>
      </c>
      <c r="C65" s="58">
        <f>'IGP1 Structure'!C20</f>
        <v>0</v>
      </c>
      <c r="D65" s="58">
        <f>'IGP1 Structure'!D20</f>
        <v>0</v>
      </c>
      <c r="E65" s="58">
        <f>'IGP1 Structure'!E20</f>
        <v>0</v>
      </c>
      <c r="F65" s="58">
        <f>'IGP1 Structure'!F20</f>
        <v>0</v>
      </c>
      <c r="G65" s="58">
        <f>'IGP1 Structure'!G20</f>
        <v>0</v>
      </c>
      <c r="H65" s="58">
        <f>'IGP1 Structure'!H20</f>
        <v>0</v>
      </c>
      <c r="I65" s="58">
        <f>'IGP1 Structure'!I20</f>
        <v>0</v>
      </c>
      <c r="J65" s="58">
        <f>'IGP1 Structure'!J20</f>
        <v>0</v>
      </c>
      <c r="K65" s="58">
        <f>'IGP1 Structure'!K20</f>
        <v>0</v>
      </c>
      <c r="L65" s="58">
        <f>'IGP1 Structure'!L20</f>
        <v>0</v>
      </c>
    </row>
    <row r="66" spans="1:17">
      <c r="A66" s="58">
        <f>'IGP1 Structure'!A21</f>
        <v>0</v>
      </c>
      <c r="B66" s="58">
        <f>'IGP1 Structure'!B21</f>
        <v>0</v>
      </c>
      <c r="C66" s="58" t="str">
        <f>'IGP1 Structure'!C21</f>
        <v>C</v>
      </c>
      <c r="D66" s="58" t="str">
        <f>'IGP1 Structure'!D21</f>
        <v>National level</v>
      </c>
      <c r="E66" s="58" t="str">
        <f>'IGP1 Structure'!E21</f>
        <v>National government</v>
      </c>
      <c r="F66" s="58">
        <f>'IGP1 Structure'!F21</f>
        <v>1</v>
      </c>
      <c r="G66" s="58">
        <f>'IGP1 Structure'!G21</f>
        <v>0</v>
      </c>
      <c r="H66" s="58">
        <f>'IGP1 Structure'!H21</f>
        <v>0</v>
      </c>
      <c r="I66" s="58">
        <f>'IGP1 Structure'!I21</f>
        <v>0</v>
      </c>
      <c r="J66" s="58">
        <f>'IGP1 Structure'!J21</f>
        <v>54027487</v>
      </c>
      <c r="K66" s="58">
        <f>'IGP1 Structure'!K21</f>
        <v>0</v>
      </c>
      <c r="L66" s="58">
        <f>'IGP1 Structure'!L21</f>
        <v>0</v>
      </c>
    </row>
    <row r="67" spans="1:17">
      <c r="A67" s="58">
        <f>'IGP1 Structure'!A22</f>
        <v>0</v>
      </c>
      <c r="B67" s="58">
        <f>'IGP1 Structure'!B22</f>
        <v>0</v>
      </c>
      <c r="C67" s="58" t="str">
        <f>'IGP1 Structure'!C22</f>
        <v>S1</v>
      </c>
      <c r="D67" s="58" t="str">
        <f>'IGP1 Structure'!D22</f>
        <v>First level / tier / type</v>
      </c>
      <c r="E67" s="58" t="str">
        <f>'IGP1 Structure'!E22</f>
        <v>County governments</v>
      </c>
      <c r="F67" s="58">
        <f>'IGP1 Structure'!F22</f>
        <v>47</v>
      </c>
      <c r="G67" s="58" t="str">
        <f>'IGP1 Structure'!G22</f>
        <v>Yes</v>
      </c>
      <c r="H67" s="58" t="str">
        <f>'IGP1 Structure'!H22</f>
        <v>Yes</v>
      </c>
      <c r="I67" s="58" t="str">
        <f>'IGP1 Structure'!I22</f>
        <v>2-Main Local</v>
      </c>
      <c r="J67" s="58">
        <f>'IGP1 Structure'!J22</f>
        <v>0</v>
      </c>
      <c r="K67" s="58">
        <f>'IGP1 Structure'!K22</f>
        <v>0</v>
      </c>
      <c r="L67" s="58" t="str">
        <f>'IGP1 Structure'!L22</f>
        <v>The territory of Kenya is divided into 47 counties, as specified in the First Schedule of the Constitution. Two counties (Nairobi and Mombasa) are designated as City-Counties, but otherwise function as county governments. With the exception of cities and urban boards, there is no separate governance level below the county.</v>
      </c>
    </row>
    <row r="68" spans="1:17">
      <c r="A68" s="58">
        <f>'IGP1 Structure'!A23</f>
        <v>0</v>
      </c>
      <c r="B68" s="58">
        <f>'IGP1 Structure'!B23</f>
        <v>0</v>
      </c>
      <c r="C68" s="58" t="str">
        <f>'IGP1 Structure'!C23</f>
        <v>S2</v>
      </c>
      <c r="D68" s="58" t="str">
        <f>'IGP1 Structure'!D23</f>
        <v>Second level / tier  / type</v>
      </c>
      <c r="E68" s="58" t="str">
        <f>'IGP1 Structure'!E23</f>
        <v>Cities and municipal boards</v>
      </c>
      <c r="F68" s="58">
        <f>'IGP1 Structure'!F23</f>
        <v>68</v>
      </c>
      <c r="G68" s="58" t="str">
        <f>'IGP1 Structure'!G23</f>
        <v>No</v>
      </c>
      <c r="H68" s="58" t="str">
        <f>'IGP1 Structure'!H23</f>
        <v>No</v>
      </c>
      <c r="I68" s="58" t="str">
        <f>'IGP1 Structure'!I23</f>
        <v>4-Urban</v>
      </c>
      <c r="J68" s="58">
        <f>'IGP1 Structure'!J23</f>
        <v>7137427</v>
      </c>
      <c r="K68" s="58">
        <f>'IGP1 Structure'!K23</f>
        <v>0</v>
      </c>
      <c r="L68" s="58" t="str">
        <f>'IGP1 Structure'!L23</f>
        <v>Under the UACA (2011), the establishment of cities and municipal boards is done by charter by National and County Governments, respectively. Kenya currently has two City-Counties (Nairobi and Mombassa); two cities (Kisumu and Nakuru); and 66 municipalities (with municipal boards). There is no national registry of urban jurisdicitions, and municipal boundaries are often not clearly determined. The number of chartered cities and municipal boards increased sharply after 2017 as a result of the Kenya Urban Support Program. Urban population figures are based on World Bank analysis using 2019 census data.</v>
      </c>
    </row>
    <row r="69" spans="1:17">
      <c r="A69" s="58">
        <f>'IGP1 Structure'!A24</f>
        <v>0</v>
      </c>
      <c r="B69" s="58">
        <f>'IGP1 Structure'!B24</f>
        <v>0</v>
      </c>
      <c r="C69" s="58" t="str">
        <f>'IGP1 Structure'!C24</f>
        <v>S3</v>
      </c>
      <c r="D69" s="58" t="str">
        <f>'IGP1 Structure'!D24</f>
        <v>Third level / tier / type</v>
      </c>
      <c r="E69" s="58" t="str">
        <f>'IGP1 Structure'!E24</f>
        <v>-</v>
      </c>
      <c r="F69" s="58">
        <f>'IGP1 Structure'!F24</f>
        <v>0</v>
      </c>
      <c r="G69" s="58" t="str">
        <f>'IGP1 Structure'!G24</f>
        <v>...</v>
      </c>
      <c r="H69" s="58" t="str">
        <f>'IGP1 Structure'!H24</f>
        <v>...</v>
      </c>
      <c r="I69" s="58" t="str">
        <f>'IGP1 Structure'!I24</f>
        <v>…</v>
      </c>
      <c r="J69" s="58">
        <f>'IGP1 Structure'!J24</f>
        <v>0</v>
      </c>
      <c r="K69" s="58">
        <f>'IGP1 Structure'!K24</f>
        <v>0</v>
      </c>
      <c r="L69" s="58">
        <f>'IGP1 Structure'!L24</f>
        <v>0</v>
      </c>
    </row>
    <row r="70" spans="1:17">
      <c r="A70" s="58">
        <f>'IGP1 Structure'!A25</f>
        <v>0</v>
      </c>
      <c r="B70" s="58">
        <f>'IGP1 Structure'!B25</f>
        <v>0</v>
      </c>
      <c r="C70" s="58" t="str">
        <f>'IGP1 Structure'!C25</f>
        <v>S4</v>
      </c>
      <c r="D70" s="58" t="str">
        <f>'IGP1 Structure'!D25</f>
        <v>Fourth level / tier / type</v>
      </c>
      <c r="E70" s="58" t="str">
        <f>'IGP1 Structure'!E25</f>
        <v>-</v>
      </c>
      <c r="F70" s="58">
        <f>'IGP1 Structure'!F25</f>
        <v>0</v>
      </c>
      <c r="G70" s="58" t="str">
        <f>'IGP1 Structure'!G25</f>
        <v>...</v>
      </c>
      <c r="H70" s="58" t="str">
        <f>'IGP1 Structure'!H25</f>
        <v>...</v>
      </c>
      <c r="I70" s="58" t="str">
        <f>'IGP1 Structure'!I25</f>
        <v>…</v>
      </c>
      <c r="J70" s="58">
        <f>'IGP1 Structure'!J25</f>
        <v>0</v>
      </c>
      <c r="K70" s="58">
        <f>'IGP1 Structure'!K25</f>
        <v>0</v>
      </c>
      <c r="L70" s="58">
        <f>'IGP1 Structure'!L25</f>
        <v>0</v>
      </c>
    </row>
    <row r="71" spans="1:17">
      <c r="A71" s="58">
        <f>'IGP1 Structure'!A26</f>
        <v>0</v>
      </c>
      <c r="B71" s="58">
        <f>'IGP1 Structure'!B26</f>
        <v>0</v>
      </c>
      <c r="C71" s="58">
        <f>'IGP1 Structure'!C26</f>
        <v>0</v>
      </c>
      <c r="D71" s="58">
        <f>'IGP1 Structure'!D26</f>
        <v>0</v>
      </c>
      <c r="E71" s="58">
        <f>'IGP1 Structure'!E26</f>
        <v>0</v>
      </c>
      <c r="F71" s="58">
        <f>'IGP1 Structure'!F26</f>
        <v>0</v>
      </c>
      <c r="G71" s="58">
        <f>'IGP1 Structure'!G26</f>
        <v>0</v>
      </c>
      <c r="H71" s="58">
        <f>'IGP1 Structure'!H26</f>
        <v>0</v>
      </c>
      <c r="I71" s="58">
        <f>'IGP1 Structure'!I26</f>
        <v>0</v>
      </c>
      <c r="J71" s="58">
        <f>'IGP1 Structure'!J26</f>
        <v>0</v>
      </c>
      <c r="K71" s="58">
        <f>'IGP1 Structure'!K26</f>
        <v>0</v>
      </c>
      <c r="L71" s="58">
        <f>'IGP1 Structure'!L26</f>
        <v>0</v>
      </c>
    </row>
    <row r="72" spans="1:17" s="199" customFormat="1" ht="12" thickBot="1">
      <c r="A72" s="199">
        <f>'IGP1 Structure'!A27</f>
        <v>0</v>
      </c>
      <c r="B72" s="199">
        <f>'IGP1 Structure'!B27</f>
        <v>0</v>
      </c>
      <c r="C72" s="199">
        <f>'IGP1 Structure'!C27</f>
        <v>0</v>
      </c>
      <c r="D72" s="199">
        <f>'IGP1 Structure'!D27</f>
        <v>0</v>
      </c>
      <c r="E72" s="199">
        <f>'IGP1 Structure'!E27</f>
        <v>0</v>
      </c>
      <c r="F72" s="199">
        <f>'IGP1 Structure'!F27</f>
        <v>0</v>
      </c>
      <c r="G72" s="199">
        <f>'IGP1 Structure'!G27</f>
        <v>0</v>
      </c>
      <c r="H72" s="199">
        <f>'IGP1 Structure'!H27</f>
        <v>0</v>
      </c>
      <c r="I72" s="199">
        <f>'IGP1 Structure'!I27</f>
        <v>0</v>
      </c>
      <c r="J72" s="199">
        <f>'IGP1 Structure'!J27</f>
        <v>0</v>
      </c>
      <c r="K72" s="199">
        <f>'IGP1 Structure'!K27</f>
        <v>0</v>
      </c>
      <c r="L72" s="199">
        <f>'IGP1 Structure'!L27</f>
        <v>0</v>
      </c>
      <c r="N72" s="200"/>
      <c r="O72" s="200"/>
      <c r="P72" s="200"/>
      <c r="Q72" s="200"/>
    </row>
    <row r="73" spans="1:17">
      <c r="A73" s="58">
        <f>'IGP2 Governance'!A1</f>
        <v>0</v>
      </c>
      <c r="B73" s="58">
        <f>'IGP2 Governance'!B1</f>
        <v>0</v>
      </c>
      <c r="C73" s="58">
        <f>'IGP2 Governance'!C1</f>
        <v>0</v>
      </c>
      <c r="D73" s="58">
        <f>'IGP2 Governance'!D1</f>
        <v>0</v>
      </c>
      <c r="E73" s="58">
        <f>'IGP2 Governance'!E1</f>
        <v>0</v>
      </c>
      <c r="F73" s="58">
        <f>'IGP2 Governance'!F1</f>
        <v>0</v>
      </c>
      <c r="G73" s="58">
        <f>'IGP2 Governance'!G1</f>
        <v>0</v>
      </c>
      <c r="H73" s="58">
        <f>'IGP2 Governance'!H1</f>
        <v>0</v>
      </c>
      <c r="I73" s="58">
        <f>'IGP2 Governance'!I1</f>
        <v>0</v>
      </c>
      <c r="J73" s="58">
        <f>'IGP2 Governance'!J1</f>
        <v>0</v>
      </c>
      <c r="K73" s="58">
        <f>'IGP2 Governance'!K1</f>
        <v>0</v>
      </c>
      <c r="L73" s="58">
        <f>'IGP2 Governance'!L1</f>
        <v>0</v>
      </c>
      <c r="M73" s="58">
        <f>'IGP2 Governance'!M1</f>
        <v>0</v>
      </c>
    </row>
    <row r="74" spans="1:17">
      <c r="A74" s="58">
        <f>'IGP2 Governance'!A2</f>
        <v>0</v>
      </c>
      <c r="B74" s="58">
        <f>'IGP2 Governance'!B2</f>
        <v>0</v>
      </c>
      <c r="C74" s="58">
        <f>'IGP2 Governance'!C2</f>
        <v>0</v>
      </c>
      <c r="D74" s="58" t="str">
        <f>'IGP2 Governance'!D2</f>
        <v>LoGICA INTERGOVERNMENTAL PROFILE: NATURE OF SUBNATIONAL GOVERNANCE INSTITUTIONS</v>
      </c>
      <c r="E74" s="58">
        <f>'IGP2 Governance'!E2</f>
        <v>0</v>
      </c>
      <c r="F74" s="58">
        <f>'IGP2 Governance'!F2</f>
        <v>0</v>
      </c>
      <c r="G74" s="58">
        <f>'IGP2 Governance'!G2</f>
        <v>0</v>
      </c>
      <c r="H74" s="58">
        <f>'IGP2 Governance'!H2</f>
        <v>0</v>
      </c>
      <c r="I74" s="58">
        <f>'IGP2 Governance'!I2</f>
        <v>0</v>
      </c>
      <c r="J74" s="58">
        <f>'IGP2 Governance'!J2</f>
        <v>0</v>
      </c>
      <c r="K74" s="58">
        <f>'IGP2 Governance'!K2</f>
        <v>0</v>
      </c>
      <c r="L74" s="58">
        <f>'IGP2 Governance'!L2</f>
        <v>0</v>
      </c>
      <c r="M74" s="58">
        <f>'IGP2 Governance'!M2</f>
        <v>0</v>
      </c>
    </row>
    <row r="75" spans="1:17">
      <c r="A75" s="58">
        <f>'IGP2 Governance'!A3</f>
        <v>0</v>
      </c>
      <c r="B75" s="58">
        <f>'IGP2 Governance'!B3</f>
        <v>0</v>
      </c>
      <c r="C75" s="58">
        <f>'IGP2 Governance'!C3</f>
        <v>0</v>
      </c>
      <c r="D75" s="58">
        <f>'IGP2 Governance'!D3</f>
        <v>0</v>
      </c>
      <c r="E75" s="58">
        <f>'IGP2 Governance'!E3</f>
        <v>0</v>
      </c>
      <c r="F75" s="58">
        <f>'IGP2 Governance'!F3</f>
        <v>0</v>
      </c>
      <c r="G75" s="58">
        <f>'IGP2 Governance'!G3</f>
        <v>0</v>
      </c>
      <c r="H75" s="58">
        <f>'IGP2 Governance'!H3</f>
        <v>0</v>
      </c>
      <c r="I75" s="58">
        <f>'IGP2 Governance'!I3</f>
        <v>0</v>
      </c>
      <c r="J75" s="58">
        <f>'IGP2 Governance'!J3</f>
        <v>0</v>
      </c>
      <c r="K75" s="58">
        <f>'IGP2 Governance'!K3</f>
        <v>0</v>
      </c>
      <c r="L75" s="58">
        <f>'IGP2 Governance'!L3</f>
        <v>0</v>
      </c>
      <c r="M75" s="58">
        <f>'IGP2 Governance'!M3</f>
        <v>0</v>
      </c>
    </row>
    <row r="76" spans="1:17">
      <c r="A76" s="58">
        <f>'IGP2 Governance'!A4</f>
        <v>0</v>
      </c>
      <c r="B76" s="58">
        <f>'IGP2 Governance'!B4</f>
        <v>0</v>
      </c>
      <c r="C76" s="58">
        <f>'IGP2 Governance'!C4</f>
        <v>0</v>
      </c>
      <c r="D76" s="58">
        <f>'IGP2 Governance'!D4</f>
        <v>0</v>
      </c>
      <c r="E76" s="58">
        <f>'IGP2 Governance'!E4</f>
        <v>0</v>
      </c>
      <c r="F76" s="58">
        <f>'IGP2 Governance'!F4</f>
        <v>0</v>
      </c>
      <c r="G76" s="58">
        <f>'IGP2 Governance'!G4</f>
        <v>0</v>
      </c>
      <c r="H76" s="58">
        <f>'IGP2 Governance'!H4</f>
        <v>0</v>
      </c>
      <c r="I76" s="58">
        <f>'IGP2 Governance'!I4</f>
        <v>0</v>
      </c>
      <c r="J76" s="58">
        <f>'IGP2 Governance'!J4</f>
        <v>0</v>
      </c>
      <c r="K76" s="58">
        <f>'IGP2 Governance'!K4</f>
        <v>0</v>
      </c>
      <c r="L76" s="58">
        <f>'IGP2 Governance'!L4</f>
        <v>0</v>
      </c>
      <c r="M76" s="58">
        <f>'IGP2 Governance'!M4</f>
        <v>0</v>
      </c>
    </row>
    <row r="77" spans="1:17">
      <c r="A77" s="58">
        <f>'IGP2 Governance'!A5</f>
        <v>0</v>
      </c>
      <c r="B77" s="58">
        <f>'IGP2 Governance'!B5</f>
        <v>0</v>
      </c>
      <c r="C77" s="58">
        <f>'IGP2 Governance'!C5</f>
        <v>0</v>
      </c>
      <c r="D77" s="58" t="str">
        <f>'IGP2 Governance'!D5</f>
        <v>Government level / tier / type</v>
      </c>
      <c r="E77" s="58" t="str">
        <f>'IGP2 Governance'!E5</f>
        <v>County governments</v>
      </c>
      <c r="F77" s="58" t="str">
        <f>'IGP2 Governance'!F5</f>
        <v>Cities and municipal boards</v>
      </c>
      <c r="G77" s="58" t="str">
        <f>'IGP2 Governance'!G5</f>
        <v>-</v>
      </c>
      <c r="H77" s="58" t="str">
        <f>'IGP2 Governance'!H5</f>
        <v>-</v>
      </c>
      <c r="I77" s="58">
        <f>'IGP2 Governance'!I5</f>
        <v>0</v>
      </c>
      <c r="J77" s="58" t="str">
        <f>'IGP2 Governance'!J5</f>
        <v>Comments / Clarification: 
County governments</v>
      </c>
      <c r="K77" s="58" t="str">
        <f>'IGP2 Governance'!K5</f>
        <v>Comments / Clarification: 
Cities and municipal boards</v>
      </c>
      <c r="L77" s="58" t="str">
        <f>'IGP2 Governance'!L5</f>
        <v>Comments / Clarification: 
-</v>
      </c>
      <c r="M77" s="58" t="str">
        <f>'IGP2 Governance'!M5</f>
        <v>Comments / Clarification: 
-</v>
      </c>
    </row>
    <row r="78" spans="1:17">
      <c r="A78" s="58">
        <f>'IGP2 Governance'!A6</f>
        <v>0</v>
      </c>
      <c r="B78" s="58">
        <f>'IGP2 Governance'!B6</f>
        <v>0</v>
      </c>
      <c r="C78" s="58">
        <f>'IGP2 Governance'!C6</f>
        <v>0</v>
      </c>
      <c r="D78" s="58">
        <f>'IGP2 Governance'!D6</f>
        <v>0</v>
      </c>
      <c r="E78" s="58">
        <f>'IGP2 Governance'!E6</f>
        <v>0</v>
      </c>
      <c r="F78" s="58">
        <f>'IGP2 Governance'!F6</f>
        <v>0</v>
      </c>
      <c r="G78" s="58">
        <f>'IGP2 Governance'!G6</f>
        <v>0</v>
      </c>
      <c r="H78" s="58">
        <f>'IGP2 Governance'!H6</f>
        <v>0</v>
      </c>
      <c r="I78" s="58">
        <f>'IGP2 Governance'!I6</f>
        <v>0</v>
      </c>
      <c r="J78" s="58">
        <f>'IGP2 Governance'!J6</f>
        <v>0</v>
      </c>
      <c r="K78" s="58">
        <f>'IGP2 Governance'!K6</f>
        <v>0</v>
      </c>
      <c r="L78" s="58">
        <f>'IGP2 Governance'!L6</f>
        <v>0</v>
      </c>
      <c r="M78" s="58">
        <f>'IGP2 Governance'!M6</f>
        <v>0</v>
      </c>
    </row>
    <row r="79" spans="1:17">
      <c r="A79" s="58">
        <f>'IGP2 Governance'!A7</f>
        <v>0</v>
      </c>
      <c r="B79" s="58">
        <f>'IGP2 Governance'!B7</f>
        <v>0</v>
      </c>
      <c r="C79" s="58" t="str">
        <f>'IGP2 Governance'!C7</f>
        <v>G1</v>
      </c>
      <c r="D79" s="58" t="str">
        <f>'IGP2 Governance'!D7</f>
        <v>Institutional characteristics, autonomy and authority</v>
      </c>
      <c r="E79" s="58">
        <f>'IGP2 Governance'!E7</f>
        <v>0</v>
      </c>
      <c r="F79" s="58">
        <f>'IGP2 Governance'!F7</f>
        <v>0</v>
      </c>
      <c r="G79" s="58">
        <f>'IGP2 Governance'!G7</f>
        <v>0</v>
      </c>
      <c r="H79" s="58">
        <f>'IGP2 Governance'!H7</f>
        <v>0</v>
      </c>
      <c r="I79" s="58">
        <f>'IGP2 Governance'!I7</f>
        <v>0</v>
      </c>
      <c r="J79" s="58">
        <f>'IGP2 Governance'!J7</f>
        <v>0</v>
      </c>
      <c r="K79" s="58">
        <f>'IGP2 Governance'!K7</f>
        <v>0</v>
      </c>
      <c r="L79" s="58">
        <f>'IGP2 Governance'!L7</f>
        <v>0</v>
      </c>
      <c r="M79" s="58">
        <f>'IGP2 Governance'!M7</f>
        <v>0</v>
      </c>
    </row>
    <row r="80" spans="1:17">
      <c r="A80" s="58">
        <f>'IGP2 Governance'!A8</f>
        <v>0</v>
      </c>
      <c r="B80" s="58">
        <f>'IGP2 Governance'!B8</f>
        <v>0</v>
      </c>
      <c r="C80" s="58" t="str">
        <f>'IGP2 Governance'!C8</f>
        <v>G1.1A</v>
      </c>
      <c r="D80" s="58" t="str">
        <f>'IGP2 Governance'!D8</f>
        <v>Are subnational entities at this level/tier/type de jure corporate bodies (institutional units)?</v>
      </c>
      <c r="E80" s="58" t="str">
        <f>'IGP2 Governance'!E8</f>
        <v>Yes</v>
      </c>
      <c r="F80" s="58" t="str">
        <f>'IGP2 Governance'!F8</f>
        <v>Yes</v>
      </c>
      <c r="G80" s="58" t="str">
        <f>'IGP2 Governance'!G8</f>
        <v>…</v>
      </c>
      <c r="H80" s="58" t="str">
        <f>'IGP2 Governance'!H8</f>
        <v>…</v>
      </c>
      <c r="I80" s="58">
        <f>'IGP2 Governance'!I8</f>
        <v>0</v>
      </c>
      <c r="J80" s="58">
        <f>'IGP2 Governance'!J8</f>
        <v>0</v>
      </c>
      <c r="K80" s="58">
        <f>'IGP2 Governance'!K8</f>
        <v>0</v>
      </c>
      <c r="L80" s="58">
        <f>'IGP2 Governance'!L8</f>
        <v>0</v>
      </c>
      <c r="M80" s="58">
        <f>'IGP2 Governance'!M8</f>
        <v>0</v>
      </c>
    </row>
    <row r="81" spans="1:13">
      <c r="A81" s="58">
        <f>'IGP2 Governance'!A9</f>
        <v>0</v>
      </c>
      <c r="B81" s="58">
        <f>'IGP2 Governance'!B9</f>
        <v>0</v>
      </c>
      <c r="C81" s="58" t="str">
        <f>'IGP2 Governance'!C9</f>
        <v>G1.1B</v>
      </c>
      <c r="D81" s="58" t="str">
        <f>'IGP2 Governance'!D9</f>
        <v>Do subnational entities at this level/tier/type engage in public sector functions?</v>
      </c>
      <c r="E81" s="58" t="str">
        <f>'IGP2 Governance'!E9</f>
        <v>Yes</v>
      </c>
      <c r="F81" s="58" t="str">
        <f>'IGP2 Governance'!F9</f>
        <v>Yes</v>
      </c>
      <c r="G81" s="58" t="str">
        <f>'IGP2 Governance'!G9</f>
        <v>…</v>
      </c>
      <c r="H81" s="58" t="str">
        <f>'IGP2 Governance'!H9</f>
        <v>…</v>
      </c>
      <c r="I81" s="58">
        <f>'IGP2 Governance'!I9</f>
        <v>0</v>
      </c>
      <c r="J81" s="58">
        <f>'IGP2 Governance'!J9</f>
        <v>0</v>
      </c>
      <c r="K81" s="58">
        <f>'IGP2 Governance'!K9</f>
        <v>0</v>
      </c>
      <c r="L81" s="58">
        <f>'IGP2 Governance'!L9</f>
        <v>0</v>
      </c>
      <c r="M81" s="58">
        <f>'IGP2 Governance'!M9</f>
        <v>0</v>
      </c>
    </row>
    <row r="82" spans="1:13">
      <c r="A82" s="58">
        <f>'IGP2 Governance'!A10</f>
        <v>0</v>
      </c>
      <c r="B82" s="58">
        <f>'IGP2 Governance'!B10</f>
        <v>0</v>
      </c>
      <c r="C82" s="58" t="str">
        <f>'IGP2 Governance'!C10</f>
        <v>G1.2</v>
      </c>
      <c r="D82" s="58" t="str">
        <f>'IGP2 Governance'!D10</f>
        <v>Are subnational entities at this level/tier/type de facto corporate bodies (institutional units)?</v>
      </c>
      <c r="E82" s="58" t="str">
        <f>'IGP2 Governance'!E10</f>
        <v>Yes</v>
      </c>
      <c r="F82" s="58" t="str">
        <f>'IGP2 Governance'!F10</f>
        <v>No</v>
      </c>
      <c r="G82" s="58" t="str">
        <f>'IGP2 Governance'!G10</f>
        <v>…</v>
      </c>
      <c r="H82" s="58" t="str">
        <f>'IGP2 Governance'!H10</f>
        <v>…</v>
      </c>
      <c r="I82" s="58">
        <f>'IGP2 Governance'!I10</f>
        <v>0</v>
      </c>
      <c r="J82" s="58">
        <f>'IGP2 Governance'!J10</f>
        <v>0</v>
      </c>
      <c r="K82" s="58" t="str">
        <f>'IGP2 Governance'!K10</f>
        <v xml:space="preserve">Cities and municipal boards are not de facto corporate bodies. In practice, the municipal administration and budget is an integral part of the county government, while the board is an appointed advisory/supervisory body without de facto authoritative decision-making power. </v>
      </c>
      <c r="L82" s="58">
        <f>'IGP2 Governance'!L10</f>
        <v>0</v>
      </c>
      <c r="M82" s="58">
        <f>'IGP2 Governance'!M10</f>
        <v>0</v>
      </c>
    </row>
    <row r="83" spans="1:13">
      <c r="A83" s="58">
        <f>'IGP2 Governance'!A11</f>
        <v>0</v>
      </c>
      <c r="B83" s="58">
        <f>'IGP2 Governance'!B11</f>
        <v>0</v>
      </c>
      <c r="C83" s="58" t="str">
        <f>'IGP2 Governance'!C11</f>
        <v>G1.3</v>
      </c>
      <c r="D83" s="58" t="str">
        <f>'IGP2 Governance'!D11</f>
        <v xml:space="preserve">Do subnational institutions have extensive (de jure / de facto) functional responsibilities? </v>
      </c>
      <c r="E83" s="58" t="str">
        <f>'IGP2 Governance'!E11</f>
        <v>Yes</v>
      </c>
      <c r="F83" s="58" t="str">
        <f>'IGP2 Governance'!F11</f>
        <v>No</v>
      </c>
      <c r="G83" s="58" t="str">
        <f>'IGP2 Governance'!G11</f>
        <v>…</v>
      </c>
      <c r="H83" s="58" t="str">
        <f>'IGP2 Governance'!H11</f>
        <v>…</v>
      </c>
      <c r="I83" s="58">
        <f>'IGP2 Governance'!I11</f>
        <v>0</v>
      </c>
      <c r="J83" s="58">
        <f>'IGP2 Governance'!J11</f>
        <v>0</v>
      </c>
      <c r="K83" s="58">
        <f>'IGP2 Governance'!K11</f>
        <v>0</v>
      </c>
      <c r="L83" s="58">
        <f>'IGP2 Governance'!L11</f>
        <v>0</v>
      </c>
      <c r="M83" s="58">
        <f>'IGP2 Governance'!M11</f>
        <v>0</v>
      </c>
    </row>
    <row r="84" spans="1:13">
      <c r="A84" s="58">
        <f>'IGP2 Governance'!A12</f>
        <v>0</v>
      </c>
      <c r="B84" s="58">
        <f>'IGP2 Governance'!B12</f>
        <v>0</v>
      </c>
      <c r="C84" s="58">
        <f>'IGP2 Governance'!C12</f>
        <v>0</v>
      </c>
      <c r="D84" s="58">
        <f>'IGP2 Governance'!D12</f>
        <v>0</v>
      </c>
      <c r="E84" s="58">
        <f>'IGP2 Governance'!E12</f>
        <v>0</v>
      </c>
      <c r="F84" s="58">
        <f>'IGP2 Governance'!F12</f>
        <v>0</v>
      </c>
      <c r="G84" s="58">
        <f>'IGP2 Governance'!G12</f>
        <v>0</v>
      </c>
      <c r="H84" s="58">
        <f>'IGP2 Governance'!H12</f>
        <v>0</v>
      </c>
      <c r="I84" s="58">
        <f>'IGP2 Governance'!I12</f>
        <v>0</v>
      </c>
      <c r="J84" s="58">
        <f>'IGP2 Governance'!J12</f>
        <v>0</v>
      </c>
      <c r="K84" s="58">
        <f>'IGP2 Governance'!K12</f>
        <v>0</v>
      </c>
      <c r="L84" s="58">
        <f>'IGP2 Governance'!L12</f>
        <v>0</v>
      </c>
      <c r="M84" s="58">
        <f>'IGP2 Governance'!M12</f>
        <v>0</v>
      </c>
    </row>
    <row r="85" spans="1:13">
      <c r="A85" s="58">
        <f>'IGP2 Governance'!A13</f>
        <v>0</v>
      </c>
      <c r="B85" s="58">
        <f>'IGP2 Governance'!B13</f>
        <v>0</v>
      </c>
      <c r="C85" s="58" t="str">
        <f>'IGP2 Governance'!C13</f>
        <v>G2</v>
      </c>
      <c r="D85" s="58" t="str">
        <f>'IGP2 Governance'!D13</f>
        <v>Political characteristics, autonomy and authority</v>
      </c>
      <c r="E85" s="58">
        <f>'IGP2 Governance'!E13</f>
        <v>0</v>
      </c>
      <c r="F85" s="58">
        <f>'IGP2 Governance'!F13</f>
        <v>0</v>
      </c>
      <c r="G85" s="58">
        <f>'IGP2 Governance'!G13</f>
        <v>0</v>
      </c>
      <c r="H85" s="58">
        <f>'IGP2 Governance'!H13</f>
        <v>0</v>
      </c>
      <c r="I85" s="58">
        <f>'IGP2 Governance'!I13</f>
        <v>0</v>
      </c>
      <c r="J85" s="58">
        <f>'IGP2 Governance'!J13</f>
        <v>0</v>
      </c>
      <c r="K85" s="58">
        <f>'IGP2 Governance'!K13</f>
        <v>0</v>
      </c>
      <c r="L85" s="58">
        <f>'IGP2 Governance'!L13</f>
        <v>0</v>
      </c>
      <c r="M85" s="58">
        <f>'IGP2 Governance'!M13</f>
        <v>0</v>
      </c>
    </row>
    <row r="86" spans="1:13">
      <c r="A86" s="58">
        <f>'IGP2 Governance'!A14</f>
        <v>0</v>
      </c>
      <c r="B86" s="58">
        <f>'IGP2 Governance'!B14</f>
        <v>0</v>
      </c>
      <c r="C86" s="58" t="str">
        <f>'IGP2 Governance'!C14</f>
        <v>G2.1A</v>
      </c>
      <c r="D86" s="58" t="str">
        <f>'IGP2 Governance'!D14</f>
        <v>Do subnational entities at this level/tier/type have their own (political/elected) leadership?</v>
      </c>
      <c r="E86" s="58" t="str">
        <f>'IGP2 Governance'!E14</f>
        <v>Yes</v>
      </c>
      <c r="F86" s="58" t="str">
        <f>'IGP2 Governance'!F14</f>
        <v>Yes</v>
      </c>
      <c r="G86" s="58" t="str">
        <f>'IGP2 Governance'!G14</f>
        <v>…</v>
      </c>
      <c r="H86" s="58" t="str">
        <f>'IGP2 Governance'!H14</f>
        <v>…</v>
      </c>
      <c r="I86" s="58">
        <f>'IGP2 Governance'!I14</f>
        <v>0</v>
      </c>
      <c r="J86" s="58">
        <f>'IGP2 Governance'!J14</f>
        <v>0</v>
      </c>
      <c r="K86" s="58" t="str">
        <f>'IGP2 Governance'!K14</f>
        <v>The Constitution (2010) does not provide for elected urban local governments. Appointed urban board  serve as the political leadership of the urban area.</v>
      </c>
      <c r="L86" s="58">
        <f>'IGP2 Governance'!L14</f>
        <v>0</v>
      </c>
      <c r="M86" s="58">
        <f>'IGP2 Governance'!M14</f>
        <v>0</v>
      </c>
    </row>
    <row r="87" spans="1:13">
      <c r="A87" s="58">
        <f>'IGP2 Governance'!A15</f>
        <v>0</v>
      </c>
      <c r="B87" s="58">
        <f>'IGP2 Governance'!B15</f>
        <v>0</v>
      </c>
      <c r="C87" s="58" t="str">
        <f>'IGP2 Governance'!C15</f>
        <v>G2.1B</v>
      </c>
      <c r="D87" s="58" t="str">
        <f>'IGP2 Governance'!D15</f>
        <v>Does the political leadership have a degree of autonomy and authoritative decision-making power?</v>
      </c>
      <c r="E87" s="58" t="str">
        <f>'IGP2 Governance'!E15</f>
        <v>Yes</v>
      </c>
      <c r="F87" s="58" t="str">
        <f>'IGP2 Governance'!F15</f>
        <v>No</v>
      </c>
      <c r="G87" s="58" t="str">
        <f>'IGP2 Governance'!G15</f>
        <v>…</v>
      </c>
      <c r="H87" s="58" t="str">
        <f>'IGP2 Governance'!H15</f>
        <v>…</v>
      </c>
      <c r="I87" s="58">
        <f>'IGP2 Governance'!I15</f>
        <v>0</v>
      </c>
      <c r="J87" s="58">
        <f>'IGP2 Governance'!J15</f>
        <v>0</v>
      </c>
      <c r="K87" s="58" t="str">
        <f>'IGP2 Governance'!K15</f>
        <v>Since the urban board is appointed by county government, it lacks meaningful autonomy from the county government. Instead, there is a principal-agent relationship between counties and urban boards.</v>
      </c>
      <c r="L87" s="58">
        <f>'IGP2 Governance'!L15</f>
        <v>0</v>
      </c>
      <c r="M87" s="58">
        <f>'IGP2 Governance'!M15</f>
        <v>0</v>
      </c>
    </row>
    <row r="88" spans="1:13">
      <c r="A88" s="58">
        <f>'IGP2 Governance'!A16</f>
        <v>0</v>
      </c>
      <c r="B88" s="58">
        <f>'IGP2 Governance'!B16</f>
        <v>0</v>
      </c>
      <c r="C88" s="58" t="str">
        <f>'IGP2 Governance'!C16</f>
        <v>G2.2A</v>
      </c>
      <c r="D88" s="58" t="str">
        <f>'IGP2 Governance'!D16</f>
        <v>Is the subnational political leadership, at least in part, (directly or indirectly) elected?</v>
      </c>
      <c r="E88" s="58" t="str">
        <f>'IGP2 Governance'!E16</f>
        <v>Yes</v>
      </c>
      <c r="F88" s="58" t="str">
        <f>'IGP2 Governance'!F16</f>
        <v>No</v>
      </c>
      <c r="G88" s="58" t="str">
        <f>'IGP2 Governance'!G16</f>
        <v>…</v>
      </c>
      <c r="H88" s="58" t="str">
        <f>'IGP2 Governance'!H16</f>
        <v>…</v>
      </c>
      <c r="I88" s="58">
        <f>'IGP2 Governance'!I16</f>
        <v>0</v>
      </c>
      <c r="J88" s="58">
        <f>'IGP2 Governance'!J16</f>
        <v>0</v>
      </c>
      <c r="K88" s="58">
        <f>'IGP2 Governance'!K16</f>
        <v>0</v>
      </c>
      <c r="L88" s="58">
        <f>'IGP2 Governance'!L16</f>
        <v>0</v>
      </c>
      <c r="M88" s="58">
        <f>'IGP2 Governance'!M16</f>
        <v>0</v>
      </c>
    </row>
    <row r="89" spans="1:13">
      <c r="A89" s="58">
        <f>'IGP2 Governance'!A17</f>
        <v>0</v>
      </c>
      <c r="B89" s="58">
        <f>'IGP2 Governance'!B17</f>
        <v>0</v>
      </c>
      <c r="C89" s="58" t="str">
        <f>'IGP2 Governance'!C17</f>
        <v>G2.2B</v>
      </c>
      <c r="D89" s="58" t="str">
        <f>'IGP2 Governance'!D17</f>
        <v>Do subnational entities have (de jure / de facto) autonomy and authoritative power over political decisions?</v>
      </c>
      <c r="E89" s="58" t="str">
        <f>'IGP2 Governance'!E17</f>
        <v>Yes</v>
      </c>
      <c r="F89" s="58" t="str">
        <f>'IGP2 Governance'!F17</f>
        <v>No</v>
      </c>
      <c r="G89" s="58" t="str">
        <f>'IGP2 Governance'!G17</f>
        <v>…</v>
      </c>
      <c r="H89" s="58" t="str">
        <f>'IGP2 Governance'!H17</f>
        <v>…</v>
      </c>
      <c r="I89" s="58">
        <f>'IGP2 Governance'!I17</f>
        <v>0</v>
      </c>
      <c r="J89" s="58">
        <f>'IGP2 Governance'!J17</f>
        <v>0</v>
      </c>
      <c r="K89" s="58">
        <f>'IGP2 Governance'!K17</f>
        <v>0</v>
      </c>
      <c r="L89" s="58">
        <f>'IGP2 Governance'!L17</f>
        <v>0</v>
      </c>
      <c r="M89" s="58">
        <f>'IGP2 Governance'!M17</f>
        <v>0</v>
      </c>
    </row>
    <row r="90" spans="1:13">
      <c r="A90" s="58">
        <f>'IGP2 Governance'!A18</f>
        <v>0</v>
      </c>
      <c r="B90" s="58">
        <f>'IGP2 Governance'!B18</f>
        <v>0</v>
      </c>
      <c r="C90" s="58" t="str">
        <f>'IGP2 Governance'!C18</f>
        <v>G2.3A</v>
      </c>
      <c r="D90" s="58" t="str">
        <f>'IGP2 Governance'!D18</f>
        <v>Is the subnational political leadership (at least in part) directly elected?</v>
      </c>
      <c r="E90" s="58" t="str">
        <f>'IGP2 Governance'!E18</f>
        <v>Yes</v>
      </c>
      <c r="F90" s="58" t="str">
        <f>'IGP2 Governance'!F18</f>
        <v>No</v>
      </c>
      <c r="G90" s="58" t="str">
        <f>'IGP2 Governance'!G18</f>
        <v>…</v>
      </c>
      <c r="H90" s="58" t="str">
        <f>'IGP2 Governance'!H18</f>
        <v>…</v>
      </c>
      <c r="I90" s="58">
        <f>'IGP2 Governance'!I18</f>
        <v>0</v>
      </c>
      <c r="J90" s="58">
        <f>'IGP2 Governance'!J18</f>
        <v>0</v>
      </c>
      <c r="K90" s="58">
        <f>'IGP2 Governance'!K18</f>
        <v>0</v>
      </c>
      <c r="L90" s="58">
        <f>'IGP2 Governance'!L18</f>
        <v>0</v>
      </c>
      <c r="M90" s="58">
        <f>'IGP2 Governance'!M18</f>
        <v>0</v>
      </c>
    </row>
    <row r="91" spans="1:13">
      <c r="A91" s="58">
        <f>'IGP2 Governance'!A19</f>
        <v>0</v>
      </c>
      <c r="B91" s="58">
        <f>'IGP2 Governance'!B19</f>
        <v>0</v>
      </c>
      <c r="C91" s="58" t="str">
        <f>'IGP2 Governance'!C19</f>
        <v>G2.3B</v>
      </c>
      <c r="D91" s="58" t="str">
        <f>'IGP2 Governance'!D19</f>
        <v>Do subnational entities have extensive autonomy and authoritative power over political decisions?</v>
      </c>
      <c r="E91" s="58" t="str">
        <f>'IGP2 Governance'!E19</f>
        <v>Yes</v>
      </c>
      <c r="F91" s="58" t="str">
        <f>'IGP2 Governance'!F19</f>
        <v>No</v>
      </c>
      <c r="G91" s="58" t="str">
        <f>'IGP2 Governance'!G19</f>
        <v>…</v>
      </c>
      <c r="H91" s="58" t="str">
        <f>'IGP2 Governance'!H19</f>
        <v>…</v>
      </c>
      <c r="I91" s="58">
        <f>'IGP2 Governance'!I19</f>
        <v>0</v>
      </c>
      <c r="J91" s="58">
        <f>'IGP2 Governance'!J19</f>
        <v>0</v>
      </c>
      <c r="K91" s="58">
        <f>'IGP2 Governance'!K19</f>
        <v>0</v>
      </c>
      <c r="L91" s="58">
        <f>'IGP2 Governance'!L19</f>
        <v>0</v>
      </c>
      <c r="M91" s="58">
        <f>'IGP2 Governance'!M19</f>
        <v>0</v>
      </c>
    </row>
    <row r="92" spans="1:13">
      <c r="A92" s="58">
        <f>'IGP2 Governance'!A20</f>
        <v>0</v>
      </c>
      <c r="B92" s="58">
        <f>'IGP2 Governance'!B20</f>
        <v>0</v>
      </c>
      <c r="C92" s="58">
        <f>'IGP2 Governance'!C20</f>
        <v>0</v>
      </c>
      <c r="D92" s="58">
        <f>'IGP2 Governance'!D20</f>
        <v>0</v>
      </c>
      <c r="E92" s="58">
        <f>'IGP2 Governance'!E20</f>
        <v>0</v>
      </c>
      <c r="F92" s="58">
        <f>'IGP2 Governance'!F20</f>
        <v>0</v>
      </c>
      <c r="G92" s="58">
        <f>'IGP2 Governance'!G20</f>
        <v>0</v>
      </c>
      <c r="H92" s="58">
        <f>'IGP2 Governance'!H20</f>
        <v>0</v>
      </c>
      <c r="I92" s="58">
        <f>'IGP2 Governance'!I20</f>
        <v>0</v>
      </c>
      <c r="J92" s="58">
        <f>'IGP2 Governance'!J20</f>
        <v>0</v>
      </c>
      <c r="K92" s="58">
        <f>'IGP2 Governance'!K20</f>
        <v>0</v>
      </c>
      <c r="L92" s="58">
        <f>'IGP2 Governance'!L20</f>
        <v>0</v>
      </c>
      <c r="M92" s="58">
        <f>'IGP2 Governance'!M20</f>
        <v>0</v>
      </c>
    </row>
    <row r="93" spans="1:13">
      <c r="A93" s="58">
        <f>'IGP2 Governance'!A21</f>
        <v>0</v>
      </c>
      <c r="B93" s="58">
        <f>'IGP2 Governance'!B21</f>
        <v>0</v>
      </c>
      <c r="C93" s="58" t="str">
        <f>'IGP2 Governance'!C21</f>
        <v>G3</v>
      </c>
      <c r="D93" s="58" t="str">
        <f>'IGP2 Governance'!D21</f>
        <v>Administrative characteristics, autonomy and authority</v>
      </c>
      <c r="E93" s="58">
        <f>'IGP2 Governance'!E21</f>
        <v>0</v>
      </c>
      <c r="F93" s="58">
        <f>'IGP2 Governance'!F21</f>
        <v>0</v>
      </c>
      <c r="G93" s="58">
        <f>'IGP2 Governance'!G21</f>
        <v>0</v>
      </c>
      <c r="H93" s="58">
        <f>'IGP2 Governance'!H21</f>
        <v>0</v>
      </c>
      <c r="I93" s="58">
        <f>'IGP2 Governance'!I21</f>
        <v>0</v>
      </c>
      <c r="J93" s="58">
        <f>'IGP2 Governance'!J21</f>
        <v>0</v>
      </c>
      <c r="K93" s="58">
        <f>'IGP2 Governance'!K21</f>
        <v>0</v>
      </c>
      <c r="L93" s="58">
        <f>'IGP2 Governance'!L21</f>
        <v>0</v>
      </c>
      <c r="M93" s="58">
        <f>'IGP2 Governance'!M21</f>
        <v>0</v>
      </c>
    </row>
    <row r="94" spans="1:13">
      <c r="A94" s="58">
        <f>'IGP2 Governance'!A22</f>
        <v>0</v>
      </c>
      <c r="B94" s="58">
        <f>'IGP2 Governance'!B22</f>
        <v>0</v>
      </c>
      <c r="C94" s="58" t="str">
        <f>'IGP2 Governance'!C22</f>
        <v>G3.1A</v>
      </c>
      <c r="D94" s="58" t="str">
        <f>'IGP2 Governance'!D22</f>
        <v>Do subnational entities at this level/tier/type have (employ) their own officers?</v>
      </c>
      <c r="E94" s="58" t="str">
        <f>'IGP2 Governance'!E22</f>
        <v>Yes</v>
      </c>
      <c r="F94" s="58" t="str">
        <f>'IGP2 Governance'!F22</f>
        <v>Yes</v>
      </c>
      <c r="G94" s="58" t="str">
        <f>'IGP2 Governance'!G22</f>
        <v>…</v>
      </c>
      <c r="H94" s="58" t="str">
        <f>'IGP2 Governance'!H22</f>
        <v>…</v>
      </c>
      <c r="I94" s="58">
        <f>'IGP2 Governance'!I22</f>
        <v>0</v>
      </c>
      <c r="J94" s="58">
        <f>'IGP2 Governance'!J22</f>
        <v>0</v>
      </c>
      <c r="K94" s="58" t="str">
        <f>'IGP2 Governance'!K22</f>
        <v>Cities and municipalities generally have their own municipal director.</v>
      </c>
      <c r="L94" s="58">
        <f>'IGP2 Governance'!L22</f>
        <v>0</v>
      </c>
      <c r="M94" s="58">
        <f>'IGP2 Governance'!M22</f>
        <v>0</v>
      </c>
    </row>
    <row r="95" spans="1:13">
      <c r="A95" s="58">
        <f>'IGP2 Governance'!A23</f>
        <v>0</v>
      </c>
      <c r="B95" s="58">
        <f>'IGP2 Governance'!B23</f>
        <v>0</v>
      </c>
      <c r="C95" s="58" t="str">
        <f>'IGP2 Governance'!C23</f>
        <v>G3.1B</v>
      </c>
      <c r="D95" s="58" t="str">
        <f>'IGP2 Governance'!D23</f>
        <v>Do subnational entities at this level/tier/type have (employ) their own staff?</v>
      </c>
      <c r="E95" s="58" t="str">
        <f>'IGP2 Governance'!E23</f>
        <v>Yes</v>
      </c>
      <c r="F95" s="58" t="str">
        <f>'IGP2 Governance'!F23</f>
        <v>Yes</v>
      </c>
      <c r="G95" s="58" t="str">
        <f>'IGP2 Governance'!G23</f>
        <v>…</v>
      </c>
      <c r="H95" s="58" t="str">
        <f>'IGP2 Governance'!H23</f>
        <v>…</v>
      </c>
      <c r="I95" s="58">
        <f>'IGP2 Governance'!I23</f>
        <v>0</v>
      </c>
      <c r="J95" s="58">
        <f>'IGP2 Governance'!J23</f>
        <v>0</v>
      </c>
      <c r="K95" s="58" t="str">
        <f>'IGP2 Governance'!K23</f>
        <v>Cities and municipalities generally have staff that is designated by municipal staff, managed by the municipal director.</v>
      </c>
      <c r="L95" s="58">
        <f>'IGP2 Governance'!L23</f>
        <v>0</v>
      </c>
      <c r="M95" s="58">
        <f>'IGP2 Governance'!M23</f>
        <v>0</v>
      </c>
    </row>
    <row r="96" spans="1:13">
      <c r="A96" s="58">
        <f>'IGP2 Governance'!A24</f>
        <v>0</v>
      </c>
      <c r="B96" s="58">
        <f>'IGP2 Governance'!B24</f>
        <v>0</v>
      </c>
      <c r="C96" s="58" t="str">
        <f>'IGP2 Governance'!C24</f>
        <v>G3.2A</v>
      </c>
      <c r="D96" s="58" t="str">
        <f>'IGP2 Governance'!D24</f>
        <v>Do subnational entities have, and authoritatively manage, their CEO and most/all of their own officers?</v>
      </c>
      <c r="E96" s="58" t="str">
        <f>'IGP2 Governance'!E24</f>
        <v>Yes</v>
      </c>
      <c r="F96" s="58" t="str">
        <f>'IGP2 Governance'!F24</f>
        <v>No</v>
      </c>
      <c r="G96" s="58" t="str">
        <f>'IGP2 Governance'!G24</f>
        <v>…</v>
      </c>
      <c r="H96" s="58" t="str">
        <f>'IGP2 Governance'!H24</f>
        <v>…</v>
      </c>
      <c r="I96" s="58">
        <f>'IGP2 Governance'!I24</f>
        <v>0</v>
      </c>
      <c r="J96" s="58">
        <f>'IGP2 Governance'!J24</f>
        <v>0</v>
      </c>
      <c r="K96" s="58">
        <f>'IGP2 Governance'!K24</f>
        <v>0</v>
      </c>
      <c r="L96" s="58">
        <f>'IGP2 Governance'!L24</f>
        <v>0</v>
      </c>
      <c r="M96" s="58">
        <f>'IGP2 Governance'!M24</f>
        <v>0</v>
      </c>
    </row>
    <row r="97" spans="1:13">
      <c r="A97" s="58">
        <f>'IGP2 Governance'!A25</f>
        <v>0</v>
      </c>
      <c r="B97" s="58">
        <f>'IGP2 Governance'!B25</f>
        <v>0</v>
      </c>
      <c r="C97" s="58" t="str">
        <f>'IGP2 Governance'!C25</f>
        <v>G3.2B</v>
      </c>
      <c r="D97" s="58" t="str">
        <f>'IGP2 Governance'!D25</f>
        <v>Do subnational entities have, and authoritatively manage, most/all of their own staff?</v>
      </c>
      <c r="E97" s="58" t="str">
        <f>'IGP2 Governance'!E25</f>
        <v>Yes</v>
      </c>
      <c r="F97" s="58" t="str">
        <f>'IGP2 Governance'!F25</f>
        <v>No</v>
      </c>
      <c r="G97" s="58" t="str">
        <f>'IGP2 Governance'!G25</f>
        <v>…</v>
      </c>
      <c r="H97" s="58" t="str">
        <f>'IGP2 Governance'!H25</f>
        <v>…</v>
      </c>
      <c r="I97" s="58">
        <f>'IGP2 Governance'!I25</f>
        <v>0</v>
      </c>
      <c r="J97" s="58">
        <f>'IGP2 Governance'!J25</f>
        <v>0</v>
      </c>
      <c r="K97" s="58">
        <f>'IGP2 Governance'!K25</f>
        <v>0</v>
      </c>
      <c r="L97" s="58">
        <f>'IGP2 Governance'!L25</f>
        <v>0</v>
      </c>
      <c r="M97" s="58">
        <f>'IGP2 Governance'!M25</f>
        <v>0</v>
      </c>
    </row>
    <row r="98" spans="1:13">
      <c r="A98" s="58">
        <f>'IGP2 Governance'!A26</f>
        <v>0</v>
      </c>
      <c r="B98" s="58">
        <f>'IGP2 Governance'!B26</f>
        <v>0</v>
      </c>
      <c r="C98" s="58" t="str">
        <f>'IGP2 Governance'!C26</f>
        <v>G3.2C</v>
      </c>
      <c r="D98" s="58" t="str">
        <f>'IGP2 Governance'!D26</f>
        <v>Do subnational entities have (de jure / de facto) autonomy and authoritative power over admin. decisions?</v>
      </c>
      <c r="E98" s="58" t="str">
        <f>'IGP2 Governance'!E26</f>
        <v>Yes</v>
      </c>
      <c r="F98" s="58" t="str">
        <f>'IGP2 Governance'!F26</f>
        <v>No</v>
      </c>
      <c r="G98" s="58" t="str">
        <f>'IGP2 Governance'!G26</f>
        <v>…</v>
      </c>
      <c r="H98" s="58" t="str">
        <f>'IGP2 Governance'!H26</f>
        <v>…</v>
      </c>
      <c r="I98" s="58">
        <f>'IGP2 Governance'!I26</f>
        <v>0</v>
      </c>
      <c r="J98" s="58">
        <f>'IGP2 Governance'!J26</f>
        <v>0</v>
      </c>
      <c r="K98" s="58">
        <f>'IGP2 Governance'!K26</f>
        <v>0</v>
      </c>
      <c r="L98" s="58">
        <f>'IGP2 Governance'!L26</f>
        <v>0</v>
      </c>
      <c r="M98" s="58">
        <f>'IGP2 Governance'!M26</f>
        <v>0</v>
      </c>
    </row>
    <row r="99" spans="1:13">
      <c r="A99" s="58">
        <f>'IGP2 Governance'!A27</f>
        <v>0</v>
      </c>
      <c r="B99" s="58">
        <f>'IGP2 Governance'!B27</f>
        <v>0</v>
      </c>
      <c r="C99" s="58" t="str">
        <f>'IGP2 Governance'!C27</f>
        <v>G3.3A</v>
      </c>
      <c r="D99" s="58" t="str">
        <f>'IGP2 Governance'!D27</f>
        <v>Do subnational entities have, select, and authoritatively manage, their CEO and all of their own officers?</v>
      </c>
      <c r="E99" s="58" t="str">
        <f>'IGP2 Governance'!E27</f>
        <v>Yes</v>
      </c>
      <c r="F99" s="58" t="str">
        <f>'IGP2 Governance'!F27</f>
        <v>No</v>
      </c>
      <c r="G99" s="58" t="str">
        <f>'IGP2 Governance'!G27</f>
        <v>…</v>
      </c>
      <c r="H99" s="58" t="str">
        <f>'IGP2 Governance'!H27</f>
        <v>…</v>
      </c>
      <c r="I99" s="58">
        <f>'IGP2 Governance'!I27</f>
        <v>0</v>
      </c>
      <c r="J99" s="58">
        <f>'IGP2 Governance'!J27</f>
        <v>0</v>
      </c>
      <c r="K99" s="58">
        <f>'IGP2 Governance'!K27</f>
        <v>0</v>
      </c>
      <c r="L99" s="58">
        <f>'IGP2 Governance'!L27</f>
        <v>0</v>
      </c>
      <c r="M99" s="58">
        <f>'IGP2 Governance'!M27</f>
        <v>0</v>
      </c>
    </row>
    <row r="100" spans="1:13">
      <c r="A100" s="58">
        <f>'IGP2 Governance'!A28</f>
        <v>0</v>
      </c>
      <c r="B100" s="58">
        <f>'IGP2 Governance'!B28</f>
        <v>0</v>
      </c>
      <c r="C100" s="58" t="str">
        <f>'IGP2 Governance'!C28</f>
        <v>G3.3B</v>
      </c>
      <c r="D100" s="58" t="str">
        <f>'IGP2 Governance'!D28</f>
        <v>Do subnational entities have, select, and authoritatively manage, all of their own staff?</v>
      </c>
      <c r="E100" s="58" t="str">
        <f>'IGP2 Governance'!E28</f>
        <v>Yes</v>
      </c>
      <c r="F100" s="58" t="str">
        <f>'IGP2 Governance'!F28</f>
        <v>No</v>
      </c>
      <c r="G100" s="58" t="str">
        <f>'IGP2 Governance'!G28</f>
        <v>…</v>
      </c>
      <c r="H100" s="58" t="str">
        <f>'IGP2 Governance'!H28</f>
        <v>…</v>
      </c>
      <c r="I100" s="58">
        <f>'IGP2 Governance'!I28</f>
        <v>0</v>
      </c>
      <c r="J100" s="58">
        <f>'IGP2 Governance'!J28</f>
        <v>0</v>
      </c>
      <c r="K100" s="58">
        <f>'IGP2 Governance'!K28</f>
        <v>0</v>
      </c>
      <c r="L100" s="58">
        <f>'IGP2 Governance'!L28</f>
        <v>0</v>
      </c>
      <c r="M100" s="58">
        <f>'IGP2 Governance'!M28</f>
        <v>0</v>
      </c>
    </row>
    <row r="101" spans="1:13">
      <c r="A101" s="58">
        <f>'IGP2 Governance'!A29</f>
        <v>0</v>
      </c>
      <c r="B101" s="58">
        <f>'IGP2 Governance'!B29</f>
        <v>0</v>
      </c>
      <c r="C101" s="58" t="str">
        <f>'IGP2 Governance'!C29</f>
        <v>G3.3C</v>
      </c>
      <c r="D101" s="58" t="str">
        <f>'IGP2 Governance'!D29</f>
        <v>Do subnational entities have extensive autonomy and authoritative power over admin. decisions?</v>
      </c>
      <c r="E101" s="58" t="str">
        <f>'IGP2 Governance'!E29</f>
        <v>Yes</v>
      </c>
      <c r="F101" s="58" t="str">
        <f>'IGP2 Governance'!F29</f>
        <v>No</v>
      </c>
      <c r="G101" s="58" t="str">
        <f>'IGP2 Governance'!G29</f>
        <v>…</v>
      </c>
      <c r="H101" s="58" t="str">
        <f>'IGP2 Governance'!H29</f>
        <v>…</v>
      </c>
      <c r="I101" s="58">
        <f>'IGP2 Governance'!I29</f>
        <v>0</v>
      </c>
      <c r="J101" s="58">
        <f>'IGP2 Governance'!J29</f>
        <v>0</v>
      </c>
      <c r="K101" s="58">
        <f>'IGP2 Governance'!K29</f>
        <v>0</v>
      </c>
      <c r="L101" s="58">
        <f>'IGP2 Governance'!L29</f>
        <v>0</v>
      </c>
      <c r="M101" s="58">
        <f>'IGP2 Governance'!M29</f>
        <v>0</v>
      </c>
    </row>
    <row r="102" spans="1:13">
      <c r="A102" s="58">
        <f>'IGP2 Governance'!A30</f>
        <v>0</v>
      </c>
      <c r="B102" s="58">
        <f>'IGP2 Governance'!B30</f>
        <v>0</v>
      </c>
      <c r="C102" s="58">
        <f>'IGP2 Governance'!C30</f>
        <v>0</v>
      </c>
      <c r="D102" s="58">
        <f>'IGP2 Governance'!D30</f>
        <v>0</v>
      </c>
      <c r="E102" s="58">
        <f>'IGP2 Governance'!E30</f>
        <v>0</v>
      </c>
      <c r="F102" s="58">
        <f>'IGP2 Governance'!F30</f>
        <v>0</v>
      </c>
      <c r="G102" s="58">
        <f>'IGP2 Governance'!G30</f>
        <v>0</v>
      </c>
      <c r="H102" s="58">
        <f>'IGP2 Governance'!H30</f>
        <v>0</v>
      </c>
      <c r="I102" s="58">
        <f>'IGP2 Governance'!I30</f>
        <v>0</v>
      </c>
      <c r="J102" s="58">
        <f>'IGP2 Governance'!J30</f>
        <v>0</v>
      </c>
      <c r="K102" s="58">
        <f>'IGP2 Governance'!K30</f>
        <v>0</v>
      </c>
      <c r="L102" s="58">
        <f>'IGP2 Governance'!L30</f>
        <v>0</v>
      </c>
      <c r="M102" s="58">
        <f>'IGP2 Governance'!M30</f>
        <v>0</v>
      </c>
    </row>
    <row r="103" spans="1:13">
      <c r="A103" s="58">
        <f>'IGP2 Governance'!A31</f>
        <v>0</v>
      </c>
      <c r="B103" s="58">
        <f>'IGP2 Governance'!B31</f>
        <v>0</v>
      </c>
      <c r="C103" s="58" t="str">
        <f>'IGP2 Governance'!C31</f>
        <v>G4</v>
      </c>
      <c r="D103" s="58" t="str">
        <f>'IGP2 Governance'!D31</f>
        <v>Fiscal/budgetary characteristics, autonomy and authority</v>
      </c>
      <c r="E103" s="58">
        <f>'IGP2 Governance'!E31</f>
        <v>0</v>
      </c>
      <c r="F103" s="58">
        <f>'IGP2 Governance'!F31</f>
        <v>0</v>
      </c>
      <c r="G103" s="58">
        <f>'IGP2 Governance'!G31</f>
        <v>0</v>
      </c>
      <c r="H103" s="58">
        <f>'IGP2 Governance'!H31</f>
        <v>0</v>
      </c>
      <c r="I103" s="58">
        <f>'IGP2 Governance'!I31</f>
        <v>0</v>
      </c>
      <c r="J103" s="58">
        <f>'IGP2 Governance'!J31</f>
        <v>0</v>
      </c>
      <c r="K103" s="58">
        <f>'IGP2 Governance'!K31</f>
        <v>0</v>
      </c>
      <c r="L103" s="58">
        <f>'IGP2 Governance'!L31</f>
        <v>0</v>
      </c>
      <c r="M103" s="58">
        <f>'IGP2 Governance'!M31</f>
        <v>0</v>
      </c>
    </row>
    <row r="104" spans="1:13">
      <c r="A104" s="58">
        <f>'IGP2 Governance'!A32</f>
        <v>0</v>
      </c>
      <c r="B104" s="58">
        <f>'IGP2 Governance'!B32</f>
        <v>0</v>
      </c>
      <c r="C104" s="58" t="str">
        <f>'IGP2 Governance'!C32</f>
        <v>G4.1A</v>
      </c>
      <c r="D104" s="58" t="str">
        <f>'IGP2 Governance'!D32</f>
        <v>Do subnational entities at this level/tier/type own assets and raise funds in own name?</v>
      </c>
      <c r="E104" s="58" t="str">
        <f>'IGP2 Governance'!E32</f>
        <v>Yes</v>
      </c>
      <c r="F104" s="58" t="str">
        <f>'IGP2 Governance'!F32</f>
        <v>No</v>
      </c>
      <c r="G104" s="58" t="str">
        <f>'IGP2 Governance'!G32</f>
        <v>…</v>
      </c>
      <c r="H104" s="58" t="str">
        <f>'IGP2 Governance'!H32</f>
        <v>…</v>
      </c>
      <c r="I104" s="58">
        <f>'IGP2 Governance'!I32</f>
        <v>0</v>
      </c>
      <c r="J104" s="58">
        <f>'IGP2 Governance'!J32</f>
        <v>0</v>
      </c>
      <c r="K104" s="58">
        <f>'IGP2 Governance'!K32</f>
        <v>0</v>
      </c>
      <c r="L104" s="58">
        <f>'IGP2 Governance'!L32</f>
        <v>0</v>
      </c>
      <c r="M104" s="58">
        <f>'IGP2 Governance'!M32</f>
        <v>0</v>
      </c>
    </row>
    <row r="105" spans="1:13">
      <c r="A105" s="58">
        <f>'IGP2 Governance'!A33</f>
        <v>0</v>
      </c>
      <c r="B105" s="58">
        <f>'IGP2 Governance'!B33</f>
        <v>0</v>
      </c>
      <c r="C105" s="58" t="str">
        <f>'IGP2 Governance'!C33</f>
        <v>G4.1B</v>
      </c>
      <c r="D105" s="58" t="str">
        <f>'IGP2 Governance'!D33</f>
        <v>Do subnational entities at this level/tier/type have their own budget?</v>
      </c>
      <c r="E105" s="58" t="str">
        <f>'IGP2 Governance'!E33</f>
        <v>Yes</v>
      </c>
      <c r="F105" s="58" t="str">
        <f>'IGP2 Governance'!F33</f>
        <v>Yes</v>
      </c>
      <c r="G105" s="58" t="str">
        <f>'IGP2 Governance'!G33</f>
        <v>…</v>
      </c>
      <c r="H105" s="58" t="str">
        <f>'IGP2 Governance'!H33</f>
        <v>…</v>
      </c>
      <c r="I105" s="58">
        <f>'IGP2 Governance'!I33</f>
        <v>0</v>
      </c>
      <c r="J105" s="58">
        <f>'IGP2 Governance'!J33</f>
        <v>0</v>
      </c>
      <c r="K105" s="58" t="str">
        <f>'IGP2 Governance'!K33</f>
        <v>As per their charter, most urban board lack the ability to manage their own finances. Cities and municipalities budgets are typically part of the county budget (as a budget department)</v>
      </c>
      <c r="L105" s="58">
        <f>'IGP2 Governance'!L33</f>
        <v>0</v>
      </c>
      <c r="M105" s="58">
        <f>'IGP2 Governance'!M33</f>
        <v>0</v>
      </c>
    </row>
    <row r="106" spans="1:13">
      <c r="A106" s="58">
        <f>'IGP2 Governance'!A34</f>
        <v>0</v>
      </c>
      <c r="B106" s="58">
        <f>'IGP2 Governance'!B34</f>
        <v>0</v>
      </c>
      <c r="C106" s="58" t="str">
        <f>'IGP2 Governance'!C34</f>
        <v>G4.1C</v>
      </c>
      <c r="D106" s="58" t="str">
        <f>'IGP2 Governance'!D34</f>
        <v>Do subnational entities at this level/tier/type prepare and adopt their own budgets?</v>
      </c>
      <c r="E106" s="58" t="str">
        <f>'IGP2 Governance'!E34</f>
        <v>Yes</v>
      </c>
      <c r="F106" s="58" t="str">
        <f>'IGP2 Governance'!F34</f>
        <v>No</v>
      </c>
      <c r="G106" s="58" t="str">
        <f>'IGP2 Governance'!G34</f>
        <v>…</v>
      </c>
      <c r="H106" s="58" t="str">
        <f>'IGP2 Governance'!H34</f>
        <v>…</v>
      </c>
      <c r="I106" s="58">
        <f>'IGP2 Governance'!I34</f>
        <v>0</v>
      </c>
      <c r="J106" s="58">
        <f>'IGP2 Governance'!J34</f>
        <v>0</v>
      </c>
      <c r="K106" s="58">
        <f>'IGP2 Governance'!K34</f>
        <v>0</v>
      </c>
      <c r="L106" s="58">
        <f>'IGP2 Governance'!L34</f>
        <v>0</v>
      </c>
      <c r="M106" s="58">
        <f>'IGP2 Governance'!M34</f>
        <v>0</v>
      </c>
    </row>
    <row r="107" spans="1:13">
      <c r="A107" s="58">
        <f>'IGP2 Governance'!A35</f>
        <v>0</v>
      </c>
      <c r="B107" s="58">
        <f>'IGP2 Governance'!B35</f>
        <v>0</v>
      </c>
      <c r="C107" s="58" t="str">
        <f>'IGP2 Governance'!C35</f>
        <v>G4.2A</v>
      </c>
      <c r="D107" s="58" t="str">
        <f>'IGP2 Governance'!D35</f>
        <v>Do subnational entities hold and manage their own funds outside of the higher-level treasury?</v>
      </c>
      <c r="E107" s="58" t="str">
        <f>'IGP2 Governance'!E35</f>
        <v>Yes</v>
      </c>
      <c r="F107" s="58" t="str">
        <f>'IGP2 Governance'!F35</f>
        <v>No</v>
      </c>
      <c r="G107" s="58" t="str">
        <f>'IGP2 Governance'!G35</f>
        <v>…</v>
      </c>
      <c r="H107" s="58" t="str">
        <f>'IGP2 Governance'!H35</f>
        <v>…</v>
      </c>
      <c r="I107" s="58">
        <f>'IGP2 Governance'!I35</f>
        <v>0</v>
      </c>
      <c r="J107" s="58">
        <f>'IGP2 Governance'!J35</f>
        <v>0</v>
      </c>
      <c r="K107" s="58">
        <f>'IGP2 Governance'!K35</f>
        <v>0</v>
      </c>
      <c r="L107" s="58">
        <f>'IGP2 Governance'!L35</f>
        <v>0</v>
      </c>
      <c r="M107" s="58">
        <f>'IGP2 Governance'!M35</f>
        <v>0</v>
      </c>
    </row>
    <row r="108" spans="1:13">
      <c r="A108" s="58">
        <f>'IGP2 Governance'!A36</f>
        <v>0</v>
      </c>
      <c r="B108" s="58">
        <f>'IGP2 Governance'!B36</f>
        <v>0</v>
      </c>
      <c r="C108" s="58" t="str">
        <f>'IGP2 Governance'!C36</f>
        <v>G4.2B</v>
      </c>
      <c r="D108" s="58" t="str">
        <f>'IGP2 Governance'!D36</f>
        <v>Do subnational entities have  (de jure / de facto) autonomy and authoritative power over fiscal decisions?</v>
      </c>
      <c r="E108" s="58" t="str">
        <f>'IGP2 Governance'!E36</f>
        <v>Yes</v>
      </c>
      <c r="F108" s="58" t="str">
        <f>'IGP2 Governance'!F36</f>
        <v>No</v>
      </c>
      <c r="G108" s="58" t="str">
        <f>'IGP2 Governance'!G36</f>
        <v>…</v>
      </c>
      <c r="H108" s="58" t="str">
        <f>'IGP2 Governance'!H36</f>
        <v>…</v>
      </c>
      <c r="I108" s="58">
        <f>'IGP2 Governance'!I36</f>
        <v>0</v>
      </c>
      <c r="J108" s="58">
        <f>'IGP2 Governance'!J36</f>
        <v>0</v>
      </c>
      <c r="K108" s="58">
        <f>'IGP2 Governance'!K36</f>
        <v>0</v>
      </c>
      <c r="L108" s="58">
        <f>'IGP2 Governance'!L36</f>
        <v>0</v>
      </c>
      <c r="M108" s="58">
        <f>'IGP2 Governance'!M36</f>
        <v>0</v>
      </c>
    </row>
    <row r="109" spans="1:13">
      <c r="A109" s="58">
        <f>'IGP2 Governance'!A37</f>
        <v>0</v>
      </c>
      <c r="B109" s="58">
        <f>'IGP2 Governance'!B37</f>
        <v>0</v>
      </c>
      <c r="C109" s="58" t="str">
        <f>'IGP2 Governance'!C37</f>
        <v>G4.3</v>
      </c>
      <c r="D109" s="58" t="str">
        <f>'IGP2 Governance'!D37</f>
        <v>Do subnational entities have extensive autonomy and authoritative power over budget/fiscal decisions?</v>
      </c>
      <c r="E109" s="58" t="str">
        <f>'IGP2 Governance'!E37</f>
        <v>Yes</v>
      </c>
      <c r="F109" s="58" t="str">
        <f>'IGP2 Governance'!F37</f>
        <v>No</v>
      </c>
      <c r="G109" s="58" t="str">
        <f>'IGP2 Governance'!G37</f>
        <v>…</v>
      </c>
      <c r="H109" s="58" t="str">
        <f>'IGP2 Governance'!H37</f>
        <v>…</v>
      </c>
      <c r="I109" s="58">
        <f>'IGP2 Governance'!I37</f>
        <v>0</v>
      </c>
      <c r="J109" s="58">
        <f>'IGP2 Governance'!J37</f>
        <v>0</v>
      </c>
      <c r="K109" s="58">
        <f>'IGP2 Governance'!K37</f>
        <v>0</v>
      </c>
      <c r="L109" s="58">
        <f>'IGP2 Governance'!L37</f>
        <v>0</v>
      </c>
      <c r="M109" s="58">
        <f>'IGP2 Governance'!M37</f>
        <v>0</v>
      </c>
    </row>
    <row r="110" spans="1:13">
      <c r="A110" s="58">
        <f>'IGP2 Governance'!A38</f>
        <v>0</v>
      </c>
      <c r="B110" s="58">
        <f>'IGP2 Governance'!B38</f>
        <v>0</v>
      </c>
      <c r="C110" s="58">
        <f>'IGP2 Governance'!C38</f>
        <v>0</v>
      </c>
      <c r="D110" s="58">
        <f>'IGP2 Governance'!D38</f>
        <v>0</v>
      </c>
      <c r="E110" s="58">
        <f>'IGP2 Governance'!E38</f>
        <v>0</v>
      </c>
      <c r="F110" s="58">
        <f>'IGP2 Governance'!F38</f>
        <v>0</v>
      </c>
      <c r="G110" s="58">
        <f>'IGP2 Governance'!G38</f>
        <v>0</v>
      </c>
      <c r="H110" s="58">
        <f>'IGP2 Governance'!H38</f>
        <v>0</v>
      </c>
      <c r="I110" s="58">
        <f>'IGP2 Governance'!I38</f>
        <v>0</v>
      </c>
      <c r="J110" s="58">
        <f>'IGP2 Governance'!J38</f>
        <v>0</v>
      </c>
      <c r="K110" s="58">
        <f>'IGP2 Governance'!K38</f>
        <v>0</v>
      </c>
      <c r="L110" s="58">
        <f>'IGP2 Governance'!L38</f>
        <v>0</v>
      </c>
      <c r="M110" s="58">
        <f>'IGP2 Governance'!M38</f>
        <v>0</v>
      </c>
    </row>
    <row r="111" spans="1:13">
      <c r="A111" s="58">
        <f>'IGP2 Governance'!A39</f>
        <v>0</v>
      </c>
      <c r="B111" s="58">
        <f>'IGP2 Governance'!B39</f>
        <v>0</v>
      </c>
      <c r="C111" s="58">
        <f>'IGP2 Governance'!C39</f>
        <v>0</v>
      </c>
      <c r="D111" s="58" t="str">
        <f>'IGP2 Governance'!D39</f>
        <v>Governance of non-devolved subnational entities (empowered field administration?)</v>
      </c>
      <c r="E111" s="58">
        <f>'IGP2 Governance'!E39</f>
        <v>0</v>
      </c>
      <c r="F111" s="58">
        <f>'IGP2 Governance'!F39</f>
        <v>0</v>
      </c>
      <c r="G111" s="58">
        <f>'IGP2 Governance'!G39</f>
        <v>0</v>
      </c>
      <c r="H111" s="58">
        <f>'IGP2 Governance'!H39</f>
        <v>0</v>
      </c>
      <c r="I111" s="58">
        <f>'IGP2 Governance'!I39</f>
        <v>0</v>
      </c>
      <c r="J111" s="58">
        <f>'IGP2 Governance'!J39</f>
        <v>0</v>
      </c>
      <c r="K111" s="58">
        <f>'IGP2 Governance'!K39</f>
        <v>0</v>
      </c>
      <c r="L111" s="58">
        <f>'IGP2 Governance'!L39</f>
        <v>0</v>
      </c>
      <c r="M111" s="58">
        <f>'IGP2 Governance'!M39</f>
        <v>0</v>
      </c>
    </row>
    <row r="112" spans="1:13">
      <c r="A112" s="58">
        <f>'IGP2 Governance'!A40</f>
        <v>0</v>
      </c>
      <c r="B112" s="58">
        <f>'IGP2 Governance'!B40</f>
        <v>0</v>
      </c>
      <c r="C112" s="58">
        <f>'IGP2 Governance'!C40</f>
        <v>0</v>
      </c>
      <c r="D112" s="58" t="str">
        <f>'IGP2 Governance'!D40</f>
        <v xml:space="preserve">Do subnational entities administratively form a hierarchical part of the higher-level government?  </v>
      </c>
      <c r="E112" s="58" t="str">
        <f>'IGP2 Governance'!E40</f>
        <v>…</v>
      </c>
      <c r="F112" s="58" t="str">
        <f>'IGP2 Governance'!F40</f>
        <v>…</v>
      </c>
      <c r="G112" s="58" t="str">
        <f>'IGP2 Governance'!G40</f>
        <v>…</v>
      </c>
      <c r="H112" s="58" t="str">
        <f>'IGP2 Governance'!H40</f>
        <v>…</v>
      </c>
      <c r="I112" s="58">
        <f>'IGP2 Governance'!I40</f>
        <v>0</v>
      </c>
      <c r="J112" s="58">
        <f>'IGP2 Governance'!J40</f>
        <v>0</v>
      </c>
      <c r="K112" s="58">
        <f>'IGP2 Governance'!K40</f>
        <v>0</v>
      </c>
      <c r="L112" s="58">
        <f>'IGP2 Governance'!L40</f>
        <v>0</v>
      </c>
      <c r="M112" s="58">
        <f>'IGP2 Governance'!M40</f>
        <v>0</v>
      </c>
    </row>
    <row r="113" spans="1:17">
      <c r="A113" s="58">
        <f>'IGP2 Governance'!A41</f>
        <v>0</v>
      </c>
      <c r="B113" s="58">
        <f>'IGP2 Governance'!B41</f>
        <v>0</v>
      </c>
      <c r="C113" s="58">
        <f>'IGP2 Governance'!C41</f>
        <v>0</v>
      </c>
      <c r="D113" s="58" t="str">
        <f>'IGP2 Governance'!D41</f>
        <v>If G4.1 is Yes, do field administration departments or units form administrative units or sub-units?</v>
      </c>
      <c r="E113" s="58" t="str">
        <f>'IGP2 Governance'!E41</f>
        <v>…</v>
      </c>
      <c r="F113" s="58" t="str">
        <f>'IGP2 Governance'!F41</f>
        <v>…</v>
      </c>
      <c r="G113" s="58" t="str">
        <f>'IGP2 Governance'!G41</f>
        <v>…</v>
      </c>
      <c r="H113" s="58" t="str">
        <f>'IGP2 Governance'!H41</f>
        <v>…</v>
      </c>
      <c r="I113" s="58">
        <f>'IGP2 Governance'!I41</f>
        <v>0</v>
      </c>
      <c r="J113" s="58">
        <f>'IGP2 Governance'!J41</f>
        <v>0</v>
      </c>
      <c r="K113" s="58">
        <f>'IGP2 Governance'!K41</f>
        <v>0</v>
      </c>
      <c r="L113" s="58">
        <f>'IGP2 Governance'!L41</f>
        <v>0</v>
      </c>
      <c r="M113" s="58">
        <f>'IGP2 Governance'!M41</f>
        <v>0</v>
      </c>
    </row>
    <row r="114" spans="1:17">
      <c r="A114" s="58">
        <f>'IGP2 Governance'!A42</f>
        <v>0</v>
      </c>
      <c r="B114" s="58">
        <f>'IGP2 Governance'!B42</f>
        <v>0</v>
      </c>
      <c r="C114" s="58">
        <f>'IGP2 Governance'!C42</f>
        <v>0</v>
      </c>
      <c r="D114" s="58" t="str">
        <f>'IGP2 Governance'!D42</f>
        <v>If G4.2 is Yes, are field administration departments or units planned and managed as integrated units?</v>
      </c>
      <c r="E114" s="58" t="str">
        <f>'IGP2 Governance'!E42</f>
        <v>…</v>
      </c>
      <c r="F114" s="58" t="str">
        <f>'IGP2 Governance'!F42</f>
        <v>…</v>
      </c>
      <c r="G114" s="58" t="str">
        <f>'IGP2 Governance'!G42</f>
        <v>…</v>
      </c>
      <c r="H114" s="58" t="str">
        <f>'IGP2 Governance'!H42</f>
        <v>…</v>
      </c>
      <c r="I114" s="58">
        <f>'IGP2 Governance'!I42</f>
        <v>0</v>
      </c>
      <c r="J114" s="58">
        <f>'IGP2 Governance'!J42</f>
        <v>0</v>
      </c>
      <c r="K114" s="58">
        <f>'IGP2 Governance'!K42</f>
        <v>0</v>
      </c>
      <c r="L114" s="58">
        <f>'IGP2 Governance'!L42</f>
        <v>0</v>
      </c>
      <c r="M114" s="58">
        <f>'IGP2 Governance'!M42</f>
        <v>0</v>
      </c>
    </row>
    <row r="115" spans="1:17">
      <c r="A115" s="58">
        <f>'IGP2 Governance'!A43</f>
        <v>0</v>
      </c>
      <c r="B115" s="58">
        <f>'IGP2 Governance'!B43</f>
        <v>0</v>
      </c>
      <c r="C115" s="58">
        <f>'IGP2 Governance'!C43</f>
        <v>0</v>
      </c>
      <c r="D115" s="58" t="str">
        <f>'IGP2 Governance'!D43</f>
        <v>If G4.3 is Yes, are subnational field admin. departments or units organized sectorally or territorially (or mixed)?</v>
      </c>
      <c r="E115" s="58" t="str">
        <f>'IGP2 Governance'!E43</f>
        <v>…</v>
      </c>
      <c r="F115" s="58" t="str">
        <f>'IGP2 Governance'!F43</f>
        <v>…</v>
      </c>
      <c r="G115" s="58" t="str">
        <f>'IGP2 Governance'!G43</f>
        <v>…</v>
      </c>
      <c r="H115" s="58" t="str">
        <f>'IGP2 Governance'!H43</f>
        <v>…</v>
      </c>
      <c r="I115" s="58">
        <f>'IGP2 Governance'!I43</f>
        <v>0</v>
      </c>
      <c r="J115" s="58">
        <f>'IGP2 Governance'!J43</f>
        <v>0</v>
      </c>
      <c r="K115" s="58">
        <f>'IGP2 Governance'!K43</f>
        <v>0</v>
      </c>
      <c r="L115" s="58">
        <f>'IGP2 Governance'!L43</f>
        <v>0</v>
      </c>
      <c r="M115" s="58">
        <f>'IGP2 Governance'!M43</f>
        <v>0</v>
      </c>
    </row>
    <row r="116" spans="1:17">
      <c r="A116" s="58">
        <f>'IGP2 Governance'!A44</f>
        <v>0</v>
      </c>
      <c r="B116" s="58">
        <f>'IGP2 Governance'!B44</f>
        <v>0</v>
      </c>
      <c r="C116" s="58">
        <f>'IGP2 Governance'!C44</f>
        <v>0</v>
      </c>
      <c r="D116" s="58" t="str">
        <f>'IGP2 Governance'!D44</f>
        <v>Do subnational entities budgetarily form a hierarchical part of the higher-level government?</v>
      </c>
      <c r="E116" s="58" t="str">
        <f>'IGP2 Governance'!E44</f>
        <v>…</v>
      </c>
      <c r="F116" s="58" t="str">
        <f>'IGP2 Governance'!F44</f>
        <v>…</v>
      </c>
      <c r="G116" s="58" t="str">
        <f>'IGP2 Governance'!G44</f>
        <v>…</v>
      </c>
      <c r="H116" s="58" t="str">
        <f>'IGP2 Governance'!H44</f>
        <v>…</v>
      </c>
      <c r="I116" s="58">
        <f>'IGP2 Governance'!I44</f>
        <v>0</v>
      </c>
      <c r="J116" s="58">
        <f>'IGP2 Governance'!J44</f>
        <v>0</v>
      </c>
      <c r="K116" s="58">
        <f>'IGP2 Governance'!K44</f>
        <v>0</v>
      </c>
      <c r="L116" s="58">
        <f>'IGP2 Governance'!L44</f>
        <v>0</v>
      </c>
      <c r="M116" s="58">
        <f>'IGP2 Governance'!M44</f>
        <v>0</v>
      </c>
    </row>
    <row r="117" spans="1:17">
      <c r="A117" s="58">
        <f>'IGP2 Governance'!A45</f>
        <v>0</v>
      </c>
      <c r="B117" s="58">
        <f>'IGP2 Governance'!B45</f>
        <v>0</v>
      </c>
      <c r="C117" s="58">
        <f>'IGP2 Governance'!C45</f>
        <v>0</v>
      </c>
      <c r="D117" s="58" t="str">
        <f>'IGP2 Governance'!D45</f>
        <v>If G4.5 is Yes, are the budgets of field depts./units included as identifiable sub-organizations or budget units?</v>
      </c>
      <c r="E117" s="58" t="str">
        <f>'IGP2 Governance'!E45</f>
        <v>…</v>
      </c>
      <c r="F117" s="58" t="str">
        <f>'IGP2 Governance'!F45</f>
        <v>…</v>
      </c>
      <c r="G117" s="58" t="str">
        <f>'IGP2 Governance'!G45</f>
        <v>…</v>
      </c>
      <c r="H117" s="58" t="str">
        <f>'IGP2 Governance'!H45</f>
        <v>…</v>
      </c>
      <c r="I117" s="58">
        <f>'IGP2 Governance'!I45</f>
        <v>0</v>
      </c>
      <c r="J117" s="58">
        <f>'IGP2 Governance'!J45</f>
        <v>0</v>
      </c>
      <c r="K117" s="58">
        <f>'IGP2 Governance'!K45</f>
        <v>0</v>
      </c>
      <c r="L117" s="58">
        <f>'IGP2 Governance'!L45</f>
        <v>0</v>
      </c>
      <c r="M117" s="58">
        <f>'IGP2 Governance'!M45</f>
        <v>0</v>
      </c>
    </row>
    <row r="118" spans="1:17">
      <c r="A118" s="58">
        <f>'IGP2 Governance'!A46</f>
        <v>0</v>
      </c>
      <c r="B118" s="58">
        <f>'IGP2 Governance'!B46</f>
        <v>0</v>
      </c>
      <c r="C118" s="58">
        <f>'IGP2 Governance'!C46</f>
        <v>0</v>
      </c>
      <c r="D118" s="58" t="str">
        <f>'IGP2 Governance'!D46</f>
        <v>If G4.6 is Yes, are field departments' or units' budgets organized sectorally or territorially (or mixed)?</v>
      </c>
      <c r="E118" s="58" t="str">
        <f>'IGP2 Governance'!E46</f>
        <v>…</v>
      </c>
      <c r="F118" s="58" t="str">
        <f>'IGP2 Governance'!F46</f>
        <v>…</v>
      </c>
      <c r="G118" s="58" t="str">
        <f>'IGP2 Governance'!G46</f>
        <v>…</v>
      </c>
      <c r="H118" s="58" t="str">
        <f>'IGP2 Governance'!H46</f>
        <v>…</v>
      </c>
      <c r="I118" s="58">
        <f>'IGP2 Governance'!I46</f>
        <v>0</v>
      </c>
      <c r="J118" s="58">
        <f>'IGP2 Governance'!J46</f>
        <v>0</v>
      </c>
      <c r="K118" s="58">
        <f>'IGP2 Governance'!K46</f>
        <v>0</v>
      </c>
      <c r="L118" s="58">
        <f>'IGP2 Governance'!L46</f>
        <v>0</v>
      </c>
      <c r="M118" s="58">
        <f>'IGP2 Governance'!M46</f>
        <v>0</v>
      </c>
    </row>
    <row r="119" spans="1:17">
      <c r="A119" s="58">
        <f>'IGP2 Governance'!A47</f>
        <v>0</v>
      </c>
      <c r="B119" s="58">
        <f>'IGP2 Governance'!B47</f>
        <v>0</v>
      </c>
      <c r="C119" s="58">
        <f>'IGP2 Governance'!C47</f>
        <v>0</v>
      </c>
      <c r="D119" s="58">
        <f>'IGP2 Governance'!D47</f>
        <v>0</v>
      </c>
      <c r="E119" s="58">
        <f>'IGP2 Governance'!E47</f>
        <v>0</v>
      </c>
      <c r="F119" s="58">
        <f>'IGP2 Governance'!F47</f>
        <v>0</v>
      </c>
      <c r="G119" s="58">
        <f>'IGP2 Governance'!G47</f>
        <v>0</v>
      </c>
      <c r="H119" s="58">
        <f>'IGP2 Governance'!H47</f>
        <v>0</v>
      </c>
      <c r="I119" s="58">
        <f>'IGP2 Governance'!I47</f>
        <v>0</v>
      </c>
      <c r="J119" s="58">
        <f>'IGP2 Governance'!J47</f>
        <v>0</v>
      </c>
      <c r="K119" s="58">
        <f>'IGP2 Governance'!K47</f>
        <v>0</v>
      </c>
      <c r="L119" s="58">
        <f>'IGP2 Governance'!L47</f>
        <v>0</v>
      </c>
      <c r="M119" s="58">
        <f>'IGP2 Governance'!M47</f>
        <v>0</v>
      </c>
    </row>
    <row r="120" spans="1:17">
      <c r="A120" s="58">
        <f>'IGP2 Governance'!A48</f>
        <v>0</v>
      </c>
      <c r="B120" s="58">
        <f>'IGP2 Governance'!B48</f>
        <v>0</v>
      </c>
      <c r="C120" s="58" t="str">
        <f>'IGP2 Governance'!C48</f>
        <v>G6</v>
      </c>
      <c r="D120" s="58" t="str">
        <f>'IGP2 Governance'!D48</f>
        <v>Nature of subnational governance institutions (level/tier/type)</v>
      </c>
      <c r="E120" s="58">
        <f>'IGP2 Governance'!E48</f>
        <v>0</v>
      </c>
      <c r="F120" s="58">
        <f>'IGP2 Governance'!F48</f>
        <v>0</v>
      </c>
      <c r="G120" s="58">
        <f>'IGP2 Governance'!G48</f>
        <v>0</v>
      </c>
      <c r="H120" s="58">
        <f>'IGP2 Governance'!H48</f>
        <v>0</v>
      </c>
      <c r="I120" s="58">
        <f>'IGP2 Governance'!I48</f>
        <v>0</v>
      </c>
      <c r="J120" s="58">
        <f>'IGP2 Governance'!J48</f>
        <v>0</v>
      </c>
      <c r="K120" s="58">
        <f>'IGP2 Governance'!K48</f>
        <v>0</v>
      </c>
      <c r="L120" s="58">
        <f>'IGP2 Governance'!L48</f>
        <v>0</v>
      </c>
      <c r="M120" s="58">
        <f>'IGP2 Governance'!M48</f>
        <v>0</v>
      </c>
    </row>
    <row r="121" spans="1:17">
      <c r="A121" s="58">
        <f>'IGP2 Governance'!A49</f>
        <v>0</v>
      </c>
      <c r="B121" s="58">
        <f>'IGP2 Governance'!B49</f>
        <v>0</v>
      </c>
      <c r="C121" s="58" t="str">
        <f>'IGP2 Governance'!C49</f>
        <v>G6.1</v>
      </c>
      <c r="D121" s="58" t="str">
        <f>'IGP2 Governance'!D49</f>
        <v xml:space="preserve">Nature of subnational governance institutions (level/tier/type) </v>
      </c>
      <c r="E121" s="58" t="str">
        <f>'IGP2 Governance'!E49</f>
        <v>Devolution (extensive)</v>
      </c>
      <c r="F121" s="58" t="str">
        <f>'IGP2 Governance'!F49</f>
        <v>Non-devolved institution</v>
      </c>
      <c r="G121" s="58" t="str">
        <f>'IGP2 Governance'!G49</f>
        <v>…</v>
      </c>
      <c r="H121" s="58" t="str">
        <f>'IGP2 Governance'!H49</f>
        <v>…</v>
      </c>
      <c r="I121" s="58">
        <f>'IGP2 Governance'!I49</f>
        <v>0</v>
      </c>
      <c r="J121" s="58">
        <f>'IGP2 Governance'!J49</f>
        <v>0</v>
      </c>
      <c r="K121" s="58">
        <f>'IGP2 Governance'!K49</f>
        <v>0</v>
      </c>
      <c r="L121" s="58">
        <f>'IGP2 Governance'!L49</f>
        <v>0</v>
      </c>
      <c r="M121" s="58">
        <f>'IGP2 Governance'!M49</f>
        <v>0</v>
      </c>
    </row>
    <row r="122" spans="1:17">
      <c r="A122" s="58">
        <f>'IGP2 Governance'!A50</f>
        <v>0</v>
      </c>
      <c r="B122" s="58">
        <f>'IGP2 Governance'!B50</f>
        <v>0</v>
      </c>
      <c r="C122" s="58" t="str">
        <f>'IGP2 Governance'!C50</f>
        <v>G6.2</v>
      </c>
      <c r="D122" s="58" t="str">
        <f>'IGP2 Governance'!D50</f>
        <v>Nature of subnational governance institutions (level/tier/type) - Detailed</v>
      </c>
      <c r="E122" s="58" t="str">
        <f>'IGP2 Governance'!E50</f>
        <v>…</v>
      </c>
      <c r="F122" s="58" t="str">
        <f>'IGP2 Governance'!F50</f>
        <v>…</v>
      </c>
      <c r="G122" s="58" t="str">
        <f>'IGP2 Governance'!G50</f>
        <v>…</v>
      </c>
      <c r="H122" s="58" t="str">
        <f>'IGP2 Governance'!H50</f>
        <v>…</v>
      </c>
      <c r="I122" s="58">
        <f>'IGP2 Governance'!I50</f>
        <v>0</v>
      </c>
      <c r="J122" s="58">
        <f>'IGP2 Governance'!J50</f>
        <v>0</v>
      </c>
      <c r="K122" s="58">
        <f>'IGP2 Governance'!K50</f>
        <v>0</v>
      </c>
      <c r="L122" s="58">
        <f>'IGP2 Governance'!L50</f>
        <v>0</v>
      </c>
      <c r="M122" s="58">
        <f>'IGP2 Governance'!M50</f>
        <v>0</v>
      </c>
    </row>
    <row r="123" spans="1:17">
      <c r="A123" s="58">
        <f>'IGP2 Governance'!A51</f>
        <v>0</v>
      </c>
      <c r="B123" s="58">
        <f>'IGP2 Governance'!B51</f>
        <v>0</v>
      </c>
      <c r="C123" s="58" t="str">
        <f>'IGP2 Governance'!C51</f>
        <v>G6.3</v>
      </c>
      <c r="D123" s="58" t="str">
        <f>'IGP2 Governance'!D51</f>
        <v>If non-devolved: with elected subnational council?</v>
      </c>
      <c r="E123" s="58" t="str">
        <f>'IGP2 Governance'!E51</f>
        <v>…</v>
      </c>
      <c r="F123" s="58" t="str">
        <f>'IGP2 Governance'!F51</f>
        <v>…</v>
      </c>
      <c r="G123" s="58" t="str">
        <f>'IGP2 Governance'!G51</f>
        <v>…</v>
      </c>
      <c r="H123" s="58" t="str">
        <f>'IGP2 Governance'!H51</f>
        <v>…</v>
      </c>
      <c r="I123" s="58">
        <f>'IGP2 Governance'!I51</f>
        <v>0</v>
      </c>
      <c r="J123" s="58">
        <f>'IGP2 Governance'!J51</f>
        <v>0</v>
      </c>
      <c r="K123" s="58">
        <f>'IGP2 Governance'!K51</f>
        <v>0</v>
      </c>
      <c r="L123" s="58">
        <f>'IGP2 Governance'!L51</f>
        <v>0</v>
      </c>
      <c r="M123" s="58">
        <f>'IGP2 Governance'!M51</f>
        <v>0</v>
      </c>
    </row>
    <row r="124" spans="1:17" s="199" customFormat="1" ht="12" thickBot="1">
      <c r="A124" s="199">
        <f>'IGP2 Governance'!A52</f>
        <v>0</v>
      </c>
      <c r="B124" s="199">
        <f>'IGP2 Governance'!B52</f>
        <v>0</v>
      </c>
      <c r="C124" s="199">
        <f>'IGP2 Governance'!C52</f>
        <v>0</v>
      </c>
      <c r="D124" s="199">
        <f>'IGP2 Governance'!D52</f>
        <v>0</v>
      </c>
      <c r="E124" s="199">
        <f>'IGP2 Governance'!E52</f>
        <v>0</v>
      </c>
      <c r="F124" s="199">
        <f>'IGP2 Governance'!F52</f>
        <v>0</v>
      </c>
      <c r="G124" s="199">
        <f>'IGP2 Governance'!G52</f>
        <v>0</v>
      </c>
      <c r="H124" s="199">
        <f>'IGP2 Governance'!H52</f>
        <v>0</v>
      </c>
      <c r="I124" s="199">
        <f>'IGP2 Governance'!I52</f>
        <v>0</v>
      </c>
      <c r="J124" s="199">
        <f>'IGP2 Governance'!J52</f>
        <v>0</v>
      </c>
      <c r="K124" s="199">
        <f>'IGP2 Governance'!K52</f>
        <v>0</v>
      </c>
      <c r="L124" s="199">
        <f>'IGP2 Governance'!L52</f>
        <v>0</v>
      </c>
      <c r="M124" s="199">
        <f>'IGP2 Governance'!M52</f>
        <v>0</v>
      </c>
      <c r="N124" s="200"/>
      <c r="O124" s="200"/>
      <c r="P124" s="200"/>
      <c r="Q124" s="200"/>
    </row>
    <row r="125" spans="1:17">
      <c r="A125" s="58">
        <f>'IGP3 Functions'!A1</f>
        <v>0</v>
      </c>
      <c r="B125" s="58">
        <f>'IGP3 Functions'!B1</f>
        <v>0</v>
      </c>
      <c r="C125" s="58">
        <f>'IGP3 Functions'!C1</f>
        <v>0</v>
      </c>
      <c r="D125" s="58">
        <f>'IGP3 Functions'!D1</f>
        <v>0</v>
      </c>
      <c r="E125" s="58">
        <f>'IGP3 Functions'!E1</f>
        <v>0</v>
      </c>
      <c r="F125" s="58">
        <f>'IGP3 Functions'!F1</f>
        <v>0</v>
      </c>
      <c r="G125" s="58">
        <f>'IGP3 Functions'!G1</f>
        <v>0</v>
      </c>
      <c r="H125" s="58">
        <f>'IGP3 Functions'!H1</f>
        <v>0</v>
      </c>
      <c r="I125" s="58">
        <f>'IGP3 Functions'!I1</f>
        <v>0</v>
      </c>
      <c r="J125" s="58">
        <f>'IGP3 Functions'!J1</f>
        <v>0</v>
      </c>
      <c r="K125" s="58">
        <f>'IGP3 Functions'!K1</f>
        <v>0</v>
      </c>
      <c r="L125" s="58"/>
    </row>
    <row r="126" spans="1:17">
      <c r="A126" s="58">
        <f>'IGP3 Functions'!A2</f>
        <v>0</v>
      </c>
      <c r="B126" s="58">
        <f>'IGP3 Functions'!B2</f>
        <v>0</v>
      </c>
      <c r="C126" s="58">
        <f>'IGP3 Functions'!C2</f>
        <v>0</v>
      </c>
      <c r="D126" s="58" t="str">
        <f>'IGP3 Functions'!D2</f>
        <v>LoGICA INTERGOVERNMENTAL PROFILE: DE FACTO FUNCTIONS AND RESPONSIBILITIES OF SUBNATIONAL GOVERNANCE INSTITUTIONS</v>
      </c>
      <c r="E126" s="58">
        <f>'IGP3 Functions'!E2</f>
        <v>0</v>
      </c>
      <c r="F126" s="58">
        <f>'IGP3 Functions'!F2</f>
        <v>0</v>
      </c>
      <c r="G126" s="58">
        <f>'IGP3 Functions'!G2</f>
        <v>0</v>
      </c>
      <c r="H126" s="58">
        <f>'IGP3 Functions'!H2</f>
        <v>0</v>
      </c>
      <c r="I126" s="58">
        <f>'IGP3 Functions'!I2</f>
        <v>0</v>
      </c>
      <c r="J126" s="58">
        <f>'IGP3 Functions'!J2</f>
        <v>0</v>
      </c>
      <c r="K126" s="58">
        <f>'IGP3 Functions'!K2</f>
        <v>0</v>
      </c>
    </row>
    <row r="127" spans="1:17">
      <c r="A127" s="58">
        <f>'IGP3 Functions'!A3</f>
        <v>0</v>
      </c>
      <c r="B127" s="58">
        <f>'IGP3 Functions'!B3</f>
        <v>0</v>
      </c>
      <c r="C127" s="58">
        <f>'IGP3 Functions'!C3</f>
        <v>0</v>
      </c>
      <c r="D127" s="58">
        <f>'IGP3 Functions'!D3</f>
        <v>0</v>
      </c>
      <c r="E127" s="58">
        <f>'IGP3 Functions'!E3</f>
        <v>0</v>
      </c>
      <c r="F127" s="58">
        <f>'IGP3 Functions'!F3</f>
        <v>0</v>
      </c>
      <c r="G127" s="58">
        <f>'IGP3 Functions'!G3</f>
        <v>0</v>
      </c>
      <c r="H127" s="58">
        <f>'IGP3 Functions'!H3</f>
        <v>0</v>
      </c>
      <c r="I127" s="58">
        <f>'IGP3 Functions'!I3</f>
        <v>0</v>
      </c>
      <c r="J127" s="58">
        <f>'IGP3 Functions'!J3</f>
        <v>0</v>
      </c>
      <c r="K127" s="58">
        <f>'IGP3 Functions'!K3</f>
        <v>0</v>
      </c>
    </row>
    <row r="128" spans="1:17">
      <c r="A128" s="58">
        <f>'IGP3 Functions'!A4</f>
        <v>0</v>
      </c>
      <c r="B128" s="58">
        <f>'IGP3 Functions'!B4</f>
        <v>0</v>
      </c>
      <c r="C128" s="58">
        <f>'IGP3 Functions'!C4</f>
        <v>0</v>
      </c>
      <c r="D128" s="58">
        <f>'IGP3 Functions'!D4</f>
        <v>0</v>
      </c>
      <c r="E128" s="58">
        <f>'IGP3 Functions'!E4</f>
        <v>0</v>
      </c>
      <c r="F128" s="58">
        <f>'IGP3 Functions'!F4</f>
        <v>0</v>
      </c>
      <c r="G128" s="58">
        <f>'IGP3 Functions'!G4</f>
        <v>0</v>
      </c>
      <c r="H128" s="58">
        <f>'IGP3 Functions'!H4</f>
        <v>0</v>
      </c>
      <c r="I128" s="58">
        <f>'IGP3 Functions'!I4</f>
        <v>0</v>
      </c>
      <c r="J128" s="58">
        <f>'IGP3 Functions'!J4</f>
        <v>0</v>
      </c>
      <c r="K128" s="58">
        <f>'IGP3 Functions'!K4</f>
        <v>0</v>
      </c>
    </row>
    <row r="129" spans="1:11">
      <c r="A129" s="58">
        <f>'IGP3 Functions'!A5</f>
        <v>0</v>
      </c>
      <c r="B129" s="58">
        <f>'IGP3 Functions'!B5</f>
        <v>0</v>
      </c>
      <c r="C129" s="58" t="str">
        <f>'IGP3 Functions'!C5</f>
        <v>R1</v>
      </c>
      <c r="D129" s="58" t="str">
        <f>'IGP3 Functions'!D5</f>
        <v>Identifying the de facto responsibility for provision of frontline public services</v>
      </c>
      <c r="E129" s="58">
        <f>'IGP3 Functions'!E5</f>
        <v>0</v>
      </c>
      <c r="F129" s="58" t="str">
        <f>'IGP3 Functions'!F5</f>
        <v>Primary responsibility</v>
      </c>
      <c r="G129" s="58">
        <f>'IGP3 Functions'!G5</f>
        <v>0</v>
      </c>
      <c r="H129" s="58">
        <f>'IGP3 Functions'!H5</f>
        <v>0</v>
      </c>
      <c r="I129" s="58" t="str">
        <f>'IGP3 Functions'!I5</f>
        <v>Role of PCEBIs?</v>
      </c>
      <c r="J129" s="58">
        <f>'IGP3 Functions'!J5</f>
        <v>0</v>
      </c>
      <c r="K129" s="58" t="str">
        <f>'IGP3 Functions'!K5</f>
        <v>Comments / Clarification</v>
      </c>
    </row>
    <row r="130" spans="1:11">
      <c r="A130" s="58">
        <f>'IGP3 Functions'!A6</f>
        <v>0</v>
      </c>
      <c r="B130" s="58">
        <f>'IGP3 Functions'!B6</f>
        <v>0</v>
      </c>
      <c r="C130" s="58">
        <f>'IGP3 Functions'!C6</f>
        <v>0</v>
      </c>
      <c r="D130" s="58">
        <f>'IGP3 Functions'!D6</f>
        <v>0</v>
      </c>
      <c r="E130" s="58">
        <f>'IGP3 Functions'!E6</f>
        <v>0</v>
      </c>
      <c r="F130" s="58" t="str">
        <f>'IGP3 Functions'!F6</f>
        <v>HR</v>
      </c>
      <c r="G130" s="58" t="str">
        <f>'IGP3 Functions'!G6</f>
        <v>Capital</v>
      </c>
      <c r="H130" s="58">
        <f>'IGP3 Functions'!H6</f>
        <v>0</v>
      </c>
      <c r="I130" s="58">
        <f>'IGP3 Functions'!I6</f>
        <v>0</v>
      </c>
      <c r="J130" s="58">
        <f>'IGP3 Functions'!J6</f>
        <v>0</v>
      </c>
      <c r="K130" s="58">
        <f>'IGP3 Functions'!K6</f>
        <v>0</v>
      </c>
    </row>
    <row r="131" spans="1:11">
      <c r="A131" s="58">
        <f>'IGP3 Functions'!A7</f>
        <v>0</v>
      </c>
      <c r="B131" s="58">
        <f>'IGP3 Functions'!B7</f>
        <v>0</v>
      </c>
      <c r="C131" s="58">
        <f>'IGP3 Functions'!C7</f>
        <v>0</v>
      </c>
      <c r="D131" s="58">
        <f>'IGP3 Functions'!D7</f>
        <v>0</v>
      </c>
      <c r="E131" s="58">
        <f>'IGP3 Functions'!E7</f>
        <v>0</v>
      </c>
      <c r="F131" s="58">
        <f>'IGP3 Functions'!F7</f>
        <v>0</v>
      </c>
      <c r="G131" s="58">
        <f>'IGP3 Functions'!G7</f>
        <v>0</v>
      </c>
      <c r="H131" s="58">
        <f>'IGP3 Functions'!H7</f>
        <v>0</v>
      </c>
      <c r="I131" s="58">
        <f>'IGP3 Functions'!I7</f>
        <v>0</v>
      </c>
      <c r="J131" s="58">
        <f>'IGP3 Functions'!J7</f>
        <v>0</v>
      </c>
      <c r="K131" s="58">
        <f>'IGP3 Functions'!K7</f>
        <v>0</v>
      </c>
    </row>
    <row r="132" spans="1:11">
      <c r="A132" s="58">
        <f>'IGP3 Functions'!A8</f>
        <v>0</v>
      </c>
      <c r="B132" s="58">
        <f>'IGP3 Functions'!B8</f>
        <v>0</v>
      </c>
      <c r="C132" s="58">
        <f>'IGP3 Functions'!C8</f>
        <v>0</v>
      </c>
      <c r="D132" s="58" t="str">
        <f>'IGP3 Functions'!D8</f>
        <v>General public services (701); Public Order and Safety (703)</v>
      </c>
      <c r="E132" s="58">
        <f>'IGP3 Functions'!E8</f>
        <v>0</v>
      </c>
      <c r="F132" s="58">
        <f>'IGP3 Functions'!F8</f>
        <v>0</v>
      </c>
      <c r="G132" s="58">
        <f>'IGP3 Functions'!G8</f>
        <v>0</v>
      </c>
      <c r="H132" s="58">
        <f>'IGP3 Functions'!H8</f>
        <v>0</v>
      </c>
      <c r="I132" s="58">
        <f>'IGP3 Functions'!I8</f>
        <v>0</v>
      </c>
      <c r="J132" s="58">
        <f>'IGP3 Functions'!J8</f>
        <v>0</v>
      </c>
      <c r="K132" s="58">
        <f>'IGP3 Functions'!K8</f>
        <v>0</v>
      </c>
    </row>
    <row r="133" spans="1:11">
      <c r="A133" s="58">
        <f>'IGP3 Functions'!A9</f>
        <v>0</v>
      </c>
      <c r="B133" s="58">
        <f>'IGP3 Functions'!B9</f>
        <v>0</v>
      </c>
      <c r="C133" s="58" t="str">
        <f>'IGP3 Functions'!C9</f>
        <v>R1.1</v>
      </c>
      <c r="D133" s="58" t="str">
        <f>'IGP3 Functions'!D9</f>
        <v>Civil administration (registration of births/marriages/deaths)*</v>
      </c>
      <c r="E133" s="58">
        <f>'IGP3 Functions'!E9</f>
        <v>0</v>
      </c>
      <c r="F133" s="58" t="str">
        <f>'IGP3 Functions'!F9</f>
        <v>C</v>
      </c>
      <c r="G133" s="58" t="str">
        <f>'IGP3 Functions'!G9</f>
        <v>XX</v>
      </c>
      <c r="H133" s="58">
        <f>'IGP3 Functions'!H9</f>
        <v>0</v>
      </c>
      <c r="I133" s="58" t="str">
        <f>'IGP3 Functions'!I9</f>
        <v>…</v>
      </c>
      <c r="J133" s="58">
        <f>'IGP3 Functions'!J9</f>
        <v>0</v>
      </c>
      <c r="K133" s="58">
        <f>'IGP3 Functions'!K9</f>
        <v>0</v>
      </c>
    </row>
    <row r="134" spans="1:11">
      <c r="A134" s="58">
        <f>'IGP3 Functions'!A10</f>
        <v>0</v>
      </c>
      <c r="B134" s="58">
        <f>'IGP3 Functions'!B10</f>
        <v>0</v>
      </c>
      <c r="C134" s="58" t="str">
        <f>'IGP3 Functions'!C10</f>
        <v>R1.3</v>
      </c>
      <c r="D134" s="58" t="str">
        <f>'IGP3 Functions'!D10</f>
        <v>Fire protection (7032)</v>
      </c>
      <c r="E134" s="58">
        <f>'IGP3 Functions'!E10</f>
        <v>0</v>
      </c>
      <c r="F134" s="58" t="str">
        <f>'IGP3 Functions'!F10</f>
        <v>S1</v>
      </c>
      <c r="G134" s="58" t="str">
        <f>'IGP3 Functions'!G10</f>
        <v>XX</v>
      </c>
      <c r="H134" s="58">
        <f>'IGP3 Functions'!H10</f>
        <v>0</v>
      </c>
      <c r="I134" s="58" t="str">
        <f>'IGP3 Functions'!I10</f>
        <v>…</v>
      </c>
      <c r="J134" s="58">
        <f>'IGP3 Functions'!J10</f>
        <v>0</v>
      </c>
      <c r="K134" s="58">
        <f>'IGP3 Functions'!K10</f>
        <v>0</v>
      </c>
    </row>
    <row r="135" spans="1:11">
      <c r="A135" s="58">
        <f>'IGP3 Functions'!A11</f>
        <v>0</v>
      </c>
      <c r="B135" s="58">
        <f>'IGP3 Functions'!B11</f>
        <v>0</v>
      </c>
      <c r="C135" s="58">
        <f>'IGP3 Functions'!C11</f>
        <v>0</v>
      </c>
      <c r="D135" s="58" t="str">
        <f>'IGP3 Functions'!D11</f>
        <v>Economic Affairs (704)</v>
      </c>
      <c r="E135" s="58">
        <f>'IGP3 Functions'!E11</f>
        <v>0</v>
      </c>
      <c r="F135" s="58">
        <f>'IGP3 Functions'!F11</f>
        <v>0</v>
      </c>
      <c r="G135" s="58">
        <f>'IGP3 Functions'!G11</f>
        <v>0</v>
      </c>
      <c r="H135" s="58">
        <f>'IGP3 Functions'!H11</f>
        <v>0</v>
      </c>
      <c r="I135" s="58">
        <f>'IGP3 Functions'!I11</f>
        <v>0</v>
      </c>
      <c r="J135" s="58">
        <f>'IGP3 Functions'!J11</f>
        <v>0</v>
      </c>
      <c r="K135" s="58">
        <f>'IGP3 Functions'!K11</f>
        <v>0</v>
      </c>
    </row>
    <row r="136" spans="1:11">
      <c r="A136" s="58">
        <f>'IGP3 Functions'!A12</f>
        <v>0</v>
      </c>
      <c r="B136" s="58">
        <f>'IGP3 Functions'!B12</f>
        <v>0</v>
      </c>
      <c r="C136" s="58" t="str">
        <f>'IGP3 Functions'!C12</f>
        <v>R1.4</v>
      </c>
      <c r="D136" s="58" t="str">
        <f>'IGP3 Functions'!D12</f>
        <v>Agricultural extension / livestock services (70421*)</v>
      </c>
      <c r="E136" s="58">
        <f>'IGP3 Functions'!E12</f>
        <v>0</v>
      </c>
      <c r="F136" s="58" t="str">
        <f>'IGP3 Functions'!F12</f>
        <v>S1</v>
      </c>
      <c r="G136" s="58" t="str">
        <f>'IGP3 Functions'!G12</f>
        <v>S1</v>
      </c>
      <c r="H136" s="58">
        <f>'IGP3 Functions'!H12</f>
        <v>0</v>
      </c>
      <c r="I136" s="58" t="str">
        <f>'IGP3 Functions'!I12</f>
        <v>…</v>
      </c>
      <c r="J136" s="58">
        <f>'IGP3 Functions'!J12</f>
        <v>0</v>
      </c>
      <c r="K136" s="58">
        <f>'IGP3 Functions'!K12</f>
        <v>0</v>
      </c>
    </row>
    <row r="137" spans="1:11">
      <c r="A137" s="58">
        <f>'IGP3 Functions'!A13</f>
        <v>0</v>
      </c>
      <c r="B137" s="58">
        <f>'IGP3 Functions'!B13</f>
        <v>0</v>
      </c>
      <c r="C137" s="58" t="str">
        <f>'IGP3 Functions'!C13</f>
        <v>R1.8</v>
      </c>
      <c r="D137" s="58" t="str">
        <f>'IGP3 Functions'!D13</f>
        <v>Public transit (70456)</v>
      </c>
      <c r="E137" s="58">
        <f>'IGP3 Functions'!E13</f>
        <v>0</v>
      </c>
      <c r="F137" s="58" t="str">
        <f>'IGP3 Functions'!F13</f>
        <v>C</v>
      </c>
      <c r="G137" s="58" t="str">
        <f>'IGP3 Functions'!G13</f>
        <v>C</v>
      </c>
      <c r="H137" s="58">
        <f>'IGP3 Functions'!H13</f>
        <v>0</v>
      </c>
      <c r="I137" s="58" t="str">
        <f>'IGP3 Functions'!I13</f>
        <v>Yes</v>
      </c>
      <c r="J137" s="58">
        <f>'IGP3 Functions'!J13</f>
        <v>0</v>
      </c>
      <c r="K137" s="58" t="str">
        <f>'IGP3 Functions'!K13</f>
        <v>County investment in public transit is limited. The Nairobi Metropolitan Area Transport Authority (NaMATA) is a national government entity.</v>
      </c>
    </row>
    <row r="138" spans="1:11">
      <c r="A138" s="58">
        <f>'IGP3 Functions'!A14</f>
        <v>0</v>
      </c>
      <c r="B138" s="58">
        <f>'IGP3 Functions'!B14</f>
        <v>0</v>
      </c>
      <c r="C138" s="58">
        <f>'IGP3 Functions'!C14</f>
        <v>0</v>
      </c>
      <c r="D138" s="58" t="str">
        <f>'IGP3 Functions'!D14</f>
        <v>Environmental Protection (705)</v>
      </c>
      <c r="E138" s="58">
        <f>'IGP3 Functions'!E14</f>
        <v>0</v>
      </c>
      <c r="F138" s="58">
        <f>'IGP3 Functions'!F14</f>
        <v>0</v>
      </c>
      <c r="G138" s="58">
        <f>'IGP3 Functions'!G14</f>
        <v>0</v>
      </c>
      <c r="H138" s="58">
        <f>'IGP3 Functions'!H14</f>
        <v>0</v>
      </c>
      <c r="I138" s="58">
        <f>'IGP3 Functions'!I14</f>
        <v>0</v>
      </c>
      <c r="J138" s="58">
        <f>'IGP3 Functions'!J14</f>
        <v>0</v>
      </c>
      <c r="K138" s="58">
        <f>'IGP3 Functions'!K14</f>
        <v>0</v>
      </c>
    </row>
    <row r="139" spans="1:11">
      <c r="A139" s="58">
        <f>'IGP3 Functions'!A15</f>
        <v>0</v>
      </c>
      <c r="B139" s="58">
        <f>'IGP3 Functions'!B15</f>
        <v>0</v>
      </c>
      <c r="C139" s="58" t="str">
        <f>'IGP3 Functions'!C15</f>
        <v>R1.11</v>
      </c>
      <c r="D139" s="58" t="str">
        <f>'IGP3 Functions'!D15</f>
        <v>Waste management (7051)</v>
      </c>
      <c r="E139" s="58">
        <f>'IGP3 Functions'!E15</f>
        <v>0</v>
      </c>
      <c r="F139" s="58" t="str">
        <f>'IGP3 Functions'!F15</f>
        <v>S1</v>
      </c>
      <c r="G139" s="58" t="str">
        <f>'IGP3 Functions'!G15</f>
        <v>S1</v>
      </c>
      <c r="H139" s="58">
        <f>'IGP3 Functions'!H15</f>
        <v>0</v>
      </c>
      <c r="I139" s="58" t="str">
        <f>'IGP3 Functions'!I15</f>
        <v>…</v>
      </c>
      <c r="J139" s="58">
        <f>'IGP3 Functions'!J15</f>
        <v>0</v>
      </c>
      <c r="K139" s="58">
        <f>'IGP3 Functions'!K15</f>
        <v>0</v>
      </c>
    </row>
    <row r="140" spans="1:11">
      <c r="A140" s="58">
        <f>'IGP3 Functions'!A16</f>
        <v>0</v>
      </c>
      <c r="B140" s="58">
        <f>'IGP3 Functions'!B16</f>
        <v>0</v>
      </c>
      <c r="C140" s="58">
        <f>'IGP3 Functions'!C16</f>
        <v>0</v>
      </c>
      <c r="D140" s="58" t="str">
        <f>'IGP3 Functions'!D16</f>
        <v>Housing and Community Amenities (706)</v>
      </c>
      <c r="E140" s="58">
        <f>'IGP3 Functions'!E16</f>
        <v>0</v>
      </c>
      <c r="F140" s="58">
        <f>'IGP3 Functions'!F16</f>
        <v>0</v>
      </c>
      <c r="G140" s="58">
        <f>'IGP3 Functions'!G16</f>
        <v>0</v>
      </c>
      <c r="H140" s="58">
        <f>'IGP3 Functions'!H16</f>
        <v>0</v>
      </c>
      <c r="I140" s="58">
        <f>'IGP3 Functions'!I16</f>
        <v>0</v>
      </c>
      <c r="J140" s="58">
        <f>'IGP3 Functions'!J16</f>
        <v>0</v>
      </c>
      <c r="K140" s="58">
        <f>'IGP3 Functions'!K16</f>
        <v>0</v>
      </c>
    </row>
    <row r="141" spans="1:11">
      <c r="A141" s="58">
        <f>'IGP3 Functions'!A17</f>
        <v>0</v>
      </c>
      <c r="B141" s="58">
        <f>'IGP3 Functions'!B17</f>
        <v>0</v>
      </c>
      <c r="C141" s="58" t="str">
        <f>'IGP3 Functions'!C17</f>
        <v>R2.1</v>
      </c>
      <c r="D141" s="58" t="str">
        <f>'IGP3 Functions'!D17</f>
        <v xml:space="preserve">Land use planning and zoning </v>
      </c>
      <c r="E141" s="58">
        <f>'IGP3 Functions'!E17</f>
        <v>0</v>
      </c>
      <c r="F141" s="58" t="str">
        <f>'IGP3 Functions'!F17</f>
        <v>S1</v>
      </c>
      <c r="G141" s="58" t="str">
        <f>'IGP3 Functions'!G17</f>
        <v>XX</v>
      </c>
      <c r="H141" s="58">
        <f>'IGP3 Functions'!H17</f>
        <v>0</v>
      </c>
      <c r="I141" s="58" t="str">
        <f>'IGP3 Functions'!I17</f>
        <v>…</v>
      </c>
      <c r="J141" s="58">
        <f>'IGP3 Functions'!J17</f>
        <v>0</v>
      </c>
      <c r="K141" s="58">
        <f>'IGP3 Functions'!K17</f>
        <v>0</v>
      </c>
    </row>
    <row r="142" spans="1:11">
      <c r="A142" s="58">
        <f>'IGP3 Functions'!A18</f>
        <v>0</v>
      </c>
      <c r="B142" s="58">
        <f>'IGP3 Functions'!B18</f>
        <v>0</v>
      </c>
      <c r="C142" s="58" t="str">
        <f>'IGP3 Functions'!C18</f>
        <v>R2.4</v>
      </c>
      <c r="D142" s="58" t="str">
        <f>'IGP3 Functions'!D18</f>
        <v>Building and construction regulation; building permits</v>
      </c>
      <c r="E142" s="58">
        <f>'IGP3 Functions'!E18</f>
        <v>0</v>
      </c>
      <c r="F142" s="58" t="str">
        <f>'IGP3 Functions'!F18</f>
        <v>S1</v>
      </c>
      <c r="G142" s="58" t="str">
        <f>'IGP3 Functions'!G18</f>
        <v>XX</v>
      </c>
      <c r="H142" s="58">
        <f>'IGP3 Functions'!H18</f>
        <v>0</v>
      </c>
      <c r="I142" s="58" t="str">
        <f>'IGP3 Functions'!I18</f>
        <v>…</v>
      </c>
      <c r="J142" s="58">
        <f>'IGP3 Functions'!J18</f>
        <v>0</v>
      </c>
      <c r="K142" s="58">
        <f>'IGP3 Functions'!K18</f>
        <v>0</v>
      </c>
    </row>
    <row r="143" spans="1:11">
      <c r="A143" s="58">
        <f>'IGP3 Functions'!A19</f>
        <v>0</v>
      </c>
      <c r="B143" s="58">
        <f>'IGP3 Functions'!B19</f>
        <v>0</v>
      </c>
      <c r="C143" s="58" t="str">
        <f>'IGP3 Functions'!C19</f>
        <v>R1.16</v>
      </c>
      <c r="D143" s="58" t="str">
        <f>'IGP3 Functions'!D19</f>
        <v>Water supply (7063)</v>
      </c>
      <c r="E143" s="58">
        <f>'IGP3 Functions'!E19</f>
        <v>0</v>
      </c>
      <c r="F143" s="58" t="str">
        <f>'IGP3 Functions'!F19</f>
        <v>S1</v>
      </c>
      <c r="G143" s="58" t="str">
        <f>'IGP3 Functions'!G19</f>
        <v>C</v>
      </c>
      <c r="H143" s="58">
        <f>'IGP3 Functions'!H19</f>
        <v>0</v>
      </c>
      <c r="I143" s="58" t="str">
        <f>'IGP3 Functions'!I19</f>
        <v>Yes</v>
      </c>
      <c r="J143" s="58">
        <f>'IGP3 Functions'!J19</f>
        <v>0</v>
      </c>
      <c r="K143" s="58" t="str">
        <f>'IGP3 Functions'!K19</f>
        <v>Urban water and sanitation companies are owned and operated by County Governments. Most water infrastructure spending is done by the Ministry of Water.</v>
      </c>
    </row>
    <row r="144" spans="1:11">
      <c r="A144" s="58">
        <f>'IGP3 Functions'!A20</f>
        <v>0</v>
      </c>
      <c r="B144" s="58">
        <f>'IGP3 Functions'!B20</f>
        <v>0</v>
      </c>
      <c r="C144" s="58" t="str">
        <f>'IGP3 Functions'!C20</f>
        <v>R1.17</v>
      </c>
      <c r="D144" s="58" t="str">
        <f>'IGP3 Functions'!D20</f>
        <v>Street lighting (7064)</v>
      </c>
      <c r="E144" s="58">
        <f>'IGP3 Functions'!E20</f>
        <v>0</v>
      </c>
      <c r="F144" s="58" t="str">
        <f>'IGP3 Functions'!F20</f>
        <v>S1</v>
      </c>
      <c r="G144" s="58" t="str">
        <f>'IGP3 Functions'!G20</f>
        <v>S1</v>
      </c>
      <c r="H144" s="58">
        <f>'IGP3 Functions'!H20</f>
        <v>0</v>
      </c>
      <c r="I144" s="58" t="str">
        <f>'IGP3 Functions'!I20</f>
        <v>…</v>
      </c>
      <c r="J144" s="58">
        <f>'IGP3 Functions'!J20</f>
        <v>0</v>
      </c>
      <c r="K144" s="58">
        <f>'IGP3 Functions'!K20</f>
        <v>0</v>
      </c>
    </row>
    <row r="145" spans="1:17">
      <c r="A145" s="58">
        <f>'IGP3 Functions'!A21</f>
        <v>0</v>
      </c>
      <c r="B145" s="58">
        <f>'IGP3 Functions'!B21</f>
        <v>0</v>
      </c>
      <c r="C145" s="58">
        <f>'IGP3 Functions'!C21</f>
        <v>0</v>
      </c>
      <c r="D145" s="58" t="str">
        <f>'IGP3 Functions'!D21</f>
        <v>Health (707)</v>
      </c>
      <c r="E145" s="58">
        <f>'IGP3 Functions'!E21</f>
        <v>0</v>
      </c>
      <c r="F145" s="58">
        <f>'IGP3 Functions'!F21</f>
        <v>0</v>
      </c>
      <c r="G145" s="58">
        <f>'IGP3 Functions'!G21</f>
        <v>0</v>
      </c>
      <c r="H145" s="58">
        <f>'IGP3 Functions'!H21</f>
        <v>0</v>
      </c>
      <c r="I145" s="58">
        <f>'IGP3 Functions'!I21</f>
        <v>0</v>
      </c>
      <c r="J145" s="58">
        <f>'IGP3 Functions'!J21</f>
        <v>0</v>
      </c>
      <c r="K145" s="58">
        <f>'IGP3 Functions'!K21</f>
        <v>0</v>
      </c>
    </row>
    <row r="146" spans="1:17">
      <c r="A146" s="58">
        <f>'IGP3 Functions'!A22</f>
        <v>0</v>
      </c>
      <c r="B146" s="58">
        <f>'IGP3 Functions'!B22</f>
        <v>0</v>
      </c>
      <c r="C146" s="58" t="str">
        <f>'IGP3 Functions'!C22</f>
        <v>R1.19</v>
      </c>
      <c r="D146" s="58" t="str">
        <f>'IGP3 Functions'!D22</f>
        <v>Public health and outpatient services (7072,7074)</v>
      </c>
      <c r="E146" s="58">
        <f>'IGP3 Functions'!E22</f>
        <v>0</v>
      </c>
      <c r="F146" s="58" t="str">
        <f>'IGP3 Functions'!F22</f>
        <v>S1</v>
      </c>
      <c r="G146" s="58" t="str">
        <f>'IGP3 Functions'!G22</f>
        <v>S1</v>
      </c>
      <c r="H146" s="58">
        <f>'IGP3 Functions'!H22</f>
        <v>0</v>
      </c>
      <c r="I146" s="58" t="str">
        <f>'IGP3 Functions'!I22</f>
        <v>…</v>
      </c>
      <c r="J146" s="58">
        <f>'IGP3 Functions'!J22</f>
        <v>0</v>
      </c>
      <c r="K146" s="58">
        <f>'IGP3 Functions'!K22</f>
        <v>0</v>
      </c>
    </row>
    <row r="147" spans="1:17">
      <c r="A147" s="58">
        <f>'IGP3 Functions'!A23</f>
        <v>0</v>
      </c>
      <c r="B147" s="58">
        <f>'IGP3 Functions'!B23</f>
        <v>0</v>
      </c>
      <c r="C147" s="58">
        <f>'IGP3 Functions'!C23</f>
        <v>0</v>
      </c>
      <c r="D147" s="58" t="str">
        <f>'IGP3 Functions'!D23</f>
        <v>Recreation, culture, and religion (708)</v>
      </c>
      <c r="E147" s="58">
        <f>'IGP3 Functions'!E23</f>
        <v>0</v>
      </c>
      <c r="F147" s="58">
        <f>'IGP3 Functions'!F23</f>
        <v>0</v>
      </c>
      <c r="G147" s="58">
        <f>'IGP3 Functions'!G23</f>
        <v>0</v>
      </c>
      <c r="H147" s="58">
        <f>'IGP3 Functions'!H23</f>
        <v>0</v>
      </c>
      <c r="I147" s="58">
        <f>'IGP3 Functions'!I23</f>
        <v>0</v>
      </c>
      <c r="J147" s="58">
        <f>'IGP3 Functions'!J23</f>
        <v>0</v>
      </c>
      <c r="K147" s="58">
        <f>'IGP3 Functions'!K23</f>
        <v>0</v>
      </c>
    </row>
    <row r="148" spans="1:17">
      <c r="A148" s="58">
        <f>'IGP3 Functions'!A24</f>
        <v>0</v>
      </c>
      <c r="B148" s="58">
        <f>'IGP3 Functions'!B24</f>
        <v>0</v>
      </c>
      <c r="C148" s="58" t="str">
        <f>'IGP3 Functions'!C24</f>
        <v>R1.20</v>
      </c>
      <c r="D148" s="58" t="str">
        <f>'IGP3 Functions'!D24</f>
        <v>Recreation and sporting services (7081) – includes parks</v>
      </c>
      <c r="E148" s="58">
        <f>'IGP3 Functions'!E24</f>
        <v>0</v>
      </c>
      <c r="F148" s="58" t="str">
        <f>'IGP3 Functions'!F24</f>
        <v>S1</v>
      </c>
      <c r="G148" s="58" t="str">
        <f>'IGP3 Functions'!G24</f>
        <v>S1</v>
      </c>
      <c r="H148" s="58">
        <f>'IGP3 Functions'!H24</f>
        <v>0</v>
      </c>
      <c r="I148" s="58" t="str">
        <f>'IGP3 Functions'!I24</f>
        <v>…</v>
      </c>
      <c r="J148" s="58">
        <f>'IGP3 Functions'!J24</f>
        <v>0</v>
      </c>
      <c r="K148" s="58">
        <f>'IGP3 Functions'!K24</f>
        <v>0</v>
      </c>
    </row>
    <row r="149" spans="1:17">
      <c r="A149" s="58">
        <f>'IGP3 Functions'!A25</f>
        <v>0</v>
      </c>
      <c r="B149" s="58">
        <f>'IGP3 Functions'!B25</f>
        <v>0</v>
      </c>
      <c r="C149" s="58">
        <f>'IGP3 Functions'!C25</f>
        <v>0</v>
      </c>
      <c r="D149" s="58" t="str">
        <f>'IGP3 Functions'!D25</f>
        <v>Education (709)</v>
      </c>
      <c r="E149" s="58">
        <f>'IGP3 Functions'!E25</f>
        <v>0</v>
      </c>
      <c r="F149" s="58">
        <f>'IGP3 Functions'!F25</f>
        <v>0</v>
      </c>
      <c r="G149" s="58">
        <f>'IGP3 Functions'!G25</f>
        <v>0</v>
      </c>
      <c r="H149" s="58">
        <f>'IGP3 Functions'!H25</f>
        <v>0</v>
      </c>
      <c r="I149" s="58">
        <f>'IGP3 Functions'!I25</f>
        <v>0</v>
      </c>
      <c r="J149" s="58">
        <f>'IGP3 Functions'!J25</f>
        <v>0</v>
      </c>
      <c r="K149" s="58">
        <f>'IGP3 Functions'!K25</f>
        <v>0</v>
      </c>
    </row>
    <row r="150" spans="1:17">
      <c r="A150" s="58">
        <f>'IGP3 Functions'!A26</f>
        <v>0</v>
      </c>
      <c r="B150" s="58">
        <f>'IGP3 Functions'!B26</f>
        <v>0</v>
      </c>
      <c r="C150" s="58" t="str">
        <f>'IGP3 Functions'!C26</f>
        <v>R1.23</v>
      </c>
      <c r="D150" s="58" t="str">
        <f>'IGP3 Functions'!D26</f>
        <v>Primary Education (70912)</v>
      </c>
      <c r="E150" s="58">
        <f>'IGP3 Functions'!E26</f>
        <v>0</v>
      </c>
      <c r="F150" s="58" t="str">
        <f>'IGP3 Functions'!F26</f>
        <v>C</v>
      </c>
      <c r="G150" s="58" t="str">
        <f>'IGP3 Functions'!G26</f>
        <v>C</v>
      </c>
      <c r="H150" s="58">
        <f>'IGP3 Functions'!H26</f>
        <v>0</v>
      </c>
      <c r="I150" s="58" t="str">
        <f>'IGP3 Functions'!I26</f>
        <v>…</v>
      </c>
      <c r="J150" s="58">
        <f>'IGP3 Functions'!J26</f>
        <v>0</v>
      </c>
      <c r="K150" s="58">
        <f>'IGP3 Functions'!K26</f>
        <v>0</v>
      </c>
    </row>
    <row r="151" spans="1:17" s="199" customFormat="1" ht="12" thickBot="1">
      <c r="A151" s="199">
        <f>'IGP3 Functions'!A27</f>
        <v>0</v>
      </c>
      <c r="B151" s="199">
        <f>'IGP3 Functions'!B27</f>
        <v>0</v>
      </c>
      <c r="C151" s="199">
        <f>'IGP3 Functions'!C27</f>
        <v>0</v>
      </c>
      <c r="D151" s="199">
        <f>'IGP3 Functions'!D27</f>
        <v>0</v>
      </c>
      <c r="E151" s="199">
        <f>'IGP3 Functions'!E27</f>
        <v>0</v>
      </c>
      <c r="F151" s="199">
        <f>'IGP3 Functions'!F27</f>
        <v>0</v>
      </c>
      <c r="G151" s="199">
        <f>'IGP3 Functions'!G27</f>
        <v>0</v>
      </c>
      <c r="H151" s="199">
        <f>'IGP3 Functions'!H27</f>
        <v>0</v>
      </c>
      <c r="I151" s="199">
        <f>'IGP3 Functions'!I27</f>
        <v>0</v>
      </c>
      <c r="J151" s="199">
        <f>'IGP3 Functions'!J27</f>
        <v>0</v>
      </c>
      <c r="K151" s="199">
        <f>'IGP3 Functions'!K27</f>
        <v>0</v>
      </c>
      <c r="L151" s="198"/>
      <c r="N151" s="200"/>
      <c r="O151" s="200"/>
      <c r="P151" s="200"/>
      <c r="Q151" s="200"/>
    </row>
    <row r="152" spans="1:17">
      <c r="A152" s="58">
        <f>'IGP Info'!A1</f>
        <v>0</v>
      </c>
      <c r="B152" s="58">
        <f>'IGP Info'!B1</f>
        <v>0</v>
      </c>
      <c r="C152" s="58">
        <f>'IGP Info'!C1</f>
        <v>0</v>
      </c>
      <c r="D152" s="58">
        <f>'IGP Info'!D1</f>
        <v>0</v>
      </c>
      <c r="E152" s="58">
        <f>'IGP Info'!E1</f>
        <v>0</v>
      </c>
    </row>
    <row r="153" spans="1:17">
      <c r="A153" s="58">
        <f>'IGP Info'!A2</f>
        <v>0</v>
      </c>
      <c r="B153" s="58">
        <f>'IGP Info'!B2</f>
        <v>0</v>
      </c>
      <c r="C153" s="58">
        <f>'IGP Info'!C2</f>
        <v>0</v>
      </c>
      <c r="D153" s="58" t="str">
        <f>'IGP Info'!D2</f>
        <v>LOCAL GOVERNANCE INSTITUTIONS COMPARATIVE ASSESSMENT (LoGICA) PROFILE: PROFILE COMPLETION INFORMATION</v>
      </c>
      <c r="E153" s="58">
        <f>'IGP Info'!E2</f>
        <v>0</v>
      </c>
    </row>
    <row r="154" spans="1:17">
      <c r="A154" s="58">
        <f>'IGP Info'!A3</f>
        <v>0</v>
      </c>
      <c r="B154" s="58">
        <f>'IGP Info'!B3</f>
        <v>0</v>
      </c>
      <c r="C154" s="58">
        <f>'IGP Info'!C3</f>
        <v>0</v>
      </c>
      <c r="D154" s="58">
        <f>'IGP Info'!D3</f>
        <v>0</v>
      </c>
      <c r="E154" s="58">
        <f>'IGP Info'!E3</f>
        <v>0</v>
      </c>
    </row>
    <row r="155" spans="1:17">
      <c r="A155" s="58">
        <f>'IGP Info'!A4</f>
        <v>0</v>
      </c>
      <c r="B155" s="58">
        <f>'IGP Info'!B4</f>
        <v>0</v>
      </c>
      <c r="C155" s="58">
        <f>'IGP Info'!C4</f>
        <v>0</v>
      </c>
      <c r="D155" s="58">
        <f>'IGP Info'!D4</f>
        <v>0</v>
      </c>
      <c r="E155" s="58">
        <f>'IGP Info'!E4</f>
        <v>0</v>
      </c>
    </row>
    <row r="156" spans="1:17">
      <c r="A156" s="58">
        <f>'IGP Info'!A5</f>
        <v>0</v>
      </c>
      <c r="B156" s="58">
        <f>'IGP Info'!B5</f>
        <v>0</v>
      </c>
      <c r="C156" s="58" t="str">
        <f>'IGP Info'!C5</f>
        <v>Z1</v>
      </c>
      <c r="D156" s="58" t="str">
        <f>'IGP Info'!D5</f>
        <v>Completion of LoGICA Assessment and Profile</v>
      </c>
      <c r="E156" s="58">
        <f>'IGP Info'!E5</f>
        <v>0</v>
      </c>
    </row>
    <row r="157" spans="1:17">
      <c r="A157" s="58">
        <f>'IGP Info'!A6</f>
        <v>0</v>
      </c>
      <c r="B157" s="58">
        <f>'IGP Info'!B6</f>
        <v>0</v>
      </c>
      <c r="C157" s="58" t="str">
        <f>'IGP Info'!C6</f>
        <v>Z1.1</v>
      </c>
      <c r="D157" s="58" t="str">
        <f>'IGP Info'!D6</f>
        <v>Name(s) of researcher(s) completing IGP</v>
      </c>
      <c r="E157" s="58" t="str">
        <f>'IGP Info'!E6</f>
        <v>Jamie Boex</v>
      </c>
    </row>
    <row r="158" spans="1:17">
      <c r="A158" s="58">
        <f>'IGP Info'!A7</f>
        <v>0</v>
      </c>
      <c r="B158" s="58">
        <f>'IGP Info'!B7</f>
        <v>0</v>
      </c>
      <c r="C158" s="58" t="str">
        <f>'IGP Info'!C7</f>
        <v>Z1.2</v>
      </c>
      <c r="D158" s="58" t="str">
        <f>'IGP Info'!D7</f>
        <v>Name of peer reviewer(s) / country expert(s) (if any)</v>
      </c>
      <c r="E158" s="58">
        <f>'IGP Info'!E7</f>
        <v>0</v>
      </c>
    </row>
    <row r="159" spans="1:17">
      <c r="A159" s="58">
        <f>'IGP Info'!A8</f>
        <v>0</v>
      </c>
      <c r="B159" s="58">
        <f>'IGP Info'!B8</f>
        <v>0</v>
      </c>
      <c r="C159" s="58" t="str">
        <f>'IGP Info'!C8</f>
        <v>Z1.3</v>
      </c>
      <c r="D159" s="58" t="str">
        <f>'IGP Info'!D8</f>
        <v>Name of LPSA Reviewer</v>
      </c>
      <c r="E159" s="58">
        <f>'IGP Info'!E8</f>
        <v>0</v>
      </c>
    </row>
    <row r="160" spans="1:17">
      <c r="A160" s="58">
        <f>'IGP Info'!A9</f>
        <v>0</v>
      </c>
      <c r="B160" s="58">
        <f>'IGP Info'!B9</f>
        <v>0</v>
      </c>
      <c r="C160" s="58">
        <f>'IGP Info'!C9</f>
        <v>0</v>
      </c>
      <c r="D160" s="58">
        <f>'IGP Info'!D9</f>
        <v>0</v>
      </c>
      <c r="E160" s="58">
        <f>'IGP Info'!E9</f>
        <v>0</v>
      </c>
    </row>
    <row r="161" spans="1:5">
      <c r="A161" s="58">
        <f>'IGP Info'!A10</f>
        <v>0</v>
      </c>
      <c r="B161" s="58">
        <f>'IGP Info'!B10</f>
        <v>0</v>
      </c>
      <c r="C161" s="58" t="str">
        <f>'IGP Info'!C10</f>
        <v>Z4</v>
      </c>
      <c r="D161" s="58" t="str">
        <f>'IGP Info'!D10</f>
        <v>LoGICA Assessment Abstract</v>
      </c>
      <c r="E161" s="58">
        <f>'IGP Info'!E10</f>
        <v>0</v>
      </c>
    </row>
    <row r="162" spans="1:5">
      <c r="A162" s="58">
        <f>'IGP Info'!A11</f>
        <v>0</v>
      </c>
      <c r="B162" s="58">
        <f>'IGP Info'!B11</f>
        <v>0</v>
      </c>
      <c r="C162" s="58">
        <f>'IGP Info'!C11</f>
        <v>0</v>
      </c>
      <c r="D162" s="58">
        <f>'IGP Info'!D11</f>
        <v>0</v>
      </c>
      <c r="E162" s="58">
        <f>'IGP Info'!E11</f>
        <v>0</v>
      </c>
    </row>
    <row r="163" spans="1:5">
      <c r="A163" s="58">
        <f>'IGP Info'!A12</f>
        <v>0</v>
      </c>
      <c r="B163" s="58">
        <f>'IGP Info'!B12</f>
        <v>0</v>
      </c>
      <c r="C163" s="58" t="str">
        <f>'IGP Info'!C12</f>
        <v>Z4.1</v>
      </c>
      <c r="D163" s="58" t="str">
        <f>'IGP Info'!D12</f>
        <v>General Country Information (and General Intergovernment Context) - One paragraph</v>
      </c>
      <c r="E163" s="58">
        <f>'IGP Info'!E12</f>
        <v>0</v>
      </c>
    </row>
    <row r="164" spans="1:5">
      <c r="A164" s="58">
        <f>'IGP Info'!A13</f>
        <v>0</v>
      </c>
      <c r="B164" s="58">
        <f>'IGP Info'!B13</f>
        <v>0</v>
      </c>
      <c r="C164" s="58">
        <f>'IGP Info'!C13</f>
        <v>0</v>
      </c>
      <c r="D164" s="58" t="str">
        <f>'IGP Info'!D13</f>
        <v>Kenya adopted a new constitution in 2010 based on a two-tiered devolved government system, which assigned many formerly central government public service delivery responsibilities to a new level of county governments. As an institutional response to longstanding grievances, this radical restructuring of the Kenyan state had three continuing main objectives: decentralizing political power, public sector functions, and public finances; ensuring a more equitable distribution of resources among regions; and promoting more accountable, participatory, and responsive government at all levels. Three rounds of national and county elections (held in 2013 , 2017, and 2022) resulted in successful transitions of political and administrative power that place important service delivery responsibilities at the county. Although Kenyans associate devolution with certain dividends brought about by the constitution, different aspects of Kenya's multilevel governance structure-- increasing public participation and accountabilty, improving county administration and services, and ensuring an equitable and efficient use of public finances at all levels--continue to be a work in progress.</v>
      </c>
      <c r="E164" s="58">
        <f>'IGP Info'!E13</f>
        <v>0</v>
      </c>
    </row>
    <row r="165" spans="1:5">
      <c r="A165" s="58">
        <f>'IGP Info'!A14</f>
        <v>0</v>
      </c>
      <c r="B165" s="58">
        <f>'IGP Info'!B14</f>
        <v>0</v>
      </c>
      <c r="C165" s="58">
        <f>'IGP Info'!C14</f>
        <v>0</v>
      </c>
      <c r="D165" s="58">
        <f>'IGP Info'!D14</f>
        <v>0</v>
      </c>
      <c r="E165" s="58">
        <f>'IGP Info'!E14</f>
        <v>0</v>
      </c>
    </row>
    <row r="166" spans="1:5">
      <c r="A166" s="58">
        <f>'IGP Info'!A15</f>
        <v>0</v>
      </c>
      <c r="B166" s="58">
        <f>'IGP Info'!B15</f>
        <v>0</v>
      </c>
      <c r="C166" s="58" t="str">
        <f>'IGP Info'!C15</f>
        <v>Z4.2</v>
      </c>
      <c r="D166" s="58" t="str">
        <f>'IGP Info'!D15</f>
        <v>Subnational governance structure - One paragraph</v>
      </c>
      <c r="E166" s="58">
        <f>'IGP Info'!E15</f>
        <v>0</v>
      </c>
    </row>
    <row r="167" spans="1:5">
      <c r="A167" s="58">
        <f>'IGP Info'!A16</f>
        <v>0</v>
      </c>
      <c r="B167" s="58">
        <f>'IGP Info'!B16</f>
        <v>0</v>
      </c>
      <c r="C167" s="58">
        <f>'IGP Info'!C16</f>
        <v>0</v>
      </c>
      <c r="D167" s="58" t="str">
        <f>'IGP Info'!D16</f>
        <v>The first elections under the new constitution were held in 2013 and led to the establishment of 47 new county governments. Each county government is made up of a County Executive, headed by an elected governor, which works under the oversight of an elected County Assembly. County governments fulfill their constitutionally mandated responsibilities, financed by annually prescribed shares (“equitable shares”) of national revenues; their own sources of revenues (own-source revenues); and various conditional grants from the national government and development partners. The 2010 constitution abolished the elected local governments that previous existed; instead, the post-devolution legal framework established cities and municipalities with appointed urban boards. Although County Governors were initially hesitant to establish municipal boards, the World-Bank supported Kenya Urban Support Project (KUSP, 2017-2023) provided counties with support and incentives to establish urban boards. In addition to the City-Counties of Nairobi and Mombassa and two cities (Nakuru and Kisumu), by 2023, county governments had established 66 municipal boards.</v>
      </c>
      <c r="E167" s="58">
        <f>'IGP Info'!E16</f>
        <v>0</v>
      </c>
    </row>
    <row r="168" spans="1:5">
      <c r="A168" s="58">
        <f>'IGP Info'!A17</f>
        <v>0</v>
      </c>
      <c r="B168" s="58">
        <f>'IGP Info'!B17</f>
        <v>0</v>
      </c>
      <c r="C168" s="58">
        <f>'IGP Info'!C17</f>
        <v>0</v>
      </c>
      <c r="D168" s="58">
        <f>'IGP Info'!D17</f>
        <v>0</v>
      </c>
      <c r="E168" s="58">
        <f>'IGP Info'!E17</f>
        <v>0</v>
      </c>
    </row>
    <row r="169" spans="1:5">
      <c r="A169" s="58">
        <f>'IGP Info'!A18</f>
        <v>0</v>
      </c>
      <c r="B169" s="58">
        <f>'IGP Info'!B18</f>
        <v>0</v>
      </c>
      <c r="C169" s="58" t="str">
        <f>'IGP Info'!C18</f>
        <v>Z4.3</v>
      </c>
      <c r="D169" s="58" t="str">
        <f>'IGP Info'!D18</f>
        <v>Nature of subnational governance institutions - One paragraph</v>
      </c>
      <c r="E169" s="58">
        <f>'IGP Info'!E18</f>
        <v>0</v>
      </c>
    </row>
    <row r="170" spans="1:5">
      <c r="A170" s="58">
        <f>'IGP Info'!A19</f>
        <v>0</v>
      </c>
      <c r="B170" s="58">
        <f>'IGP Info'!B19</f>
        <v>0</v>
      </c>
      <c r="C170" s="58">
        <f>'IGP Info'!C19</f>
        <v>0</v>
      </c>
      <c r="D170" s="58" t="str">
        <f>'IGP Info'!D19</f>
        <v xml:space="preserve">Each county government is a constitutional, legal, and de facto body corporate made up of a county executive, headed by an elected governor, and an elected County Assembly that legislates and provides oversight. Each county has its own County Public Service Board to establish and abolish offices in the county public service; appoint persons to hold or act in offices of the county public service (including in the boards of cities and urban areas within the county); and to perform other human resource management functions. The County Secretary recruited by the county government's political leadership under of the County Governments Act (2012) is the head of the county public service. In contrast to the political, administrative and budgetary autonomy and authority enjoyed by County Governments, the governance and management of urban areas and cities is based on a principal-agency relationship between the boards and their respective county governments. Although cities and municipalities are de jure corporate bodies under the Urban Areas and Cities Act (2011), in practice, they are non-devolved institution (i.e., not corporate entities with autonomy and their own authoirity), as their board is appointed by the county government; the municipal manager is appointed and employed by the county government; and their budgets are generally included in the county budget as a county budget vote. Municipal boards further generally lack the authority to manage their own funds. </v>
      </c>
      <c r="E170" s="58">
        <f>'IGP Info'!E19</f>
        <v>0</v>
      </c>
    </row>
    <row r="171" spans="1:5">
      <c r="A171" s="58">
        <f>'IGP Info'!A20</f>
        <v>0</v>
      </c>
      <c r="B171" s="58">
        <f>'IGP Info'!B20</f>
        <v>0</v>
      </c>
      <c r="C171" s="58">
        <f>'IGP Info'!C20</f>
        <v>0</v>
      </c>
      <c r="D171" s="58">
        <f>'IGP Info'!D20</f>
        <v>0</v>
      </c>
      <c r="E171" s="58">
        <f>'IGP Info'!E20</f>
        <v>0</v>
      </c>
    </row>
    <row r="172" spans="1:5">
      <c r="A172" s="58">
        <f>'IGP Info'!A21</f>
        <v>0</v>
      </c>
      <c r="B172" s="58">
        <f>'IGP Info'!B21</f>
        <v>0</v>
      </c>
      <c r="C172" s="58" t="str">
        <f>'IGP Info'!C21</f>
        <v>Z4.4</v>
      </c>
      <c r="D172" s="58" t="str">
        <f>'IGP Info'!D21</f>
        <v>Assignment of functions and responsibilities - One paragraph (Optional)</v>
      </c>
      <c r="E172" s="58">
        <f>'IGP Info'!E21</f>
        <v>0</v>
      </c>
    </row>
    <row r="173" spans="1:5">
      <c r="A173" s="58">
        <f>'IGP Info'!A22</f>
        <v>0</v>
      </c>
      <c r="B173" s="58">
        <f>'IGP Info'!B22</f>
        <v>0</v>
      </c>
      <c r="C173" s="58">
        <f>'IGP Info'!C22</f>
        <v>0</v>
      </c>
      <c r="D173" s="58" t="str">
        <f>'IGP Info'!D22</f>
        <v xml:space="preserve">The Constitution laid out a strong foundation for sharing responsibilities and resources between the National and County governments, with Counties being assigned significant powers and frontline service delivery functions, including agriculture and livestock services, county health services, county transport, planning and development; county public works, including water and sanitation, pre-primary education and childcare facilities, and other services. Although the Transition Authority had envisioned a more gradual transfer of functional responsiblities, County Governors demanded--and received--the transfer of facilities, functionaries and funds associated with their constitutional mandates in 2013. The national government retains the power of primary and secondary education, while assuming a typically “central” mandate around policy, standards, and norms. A constitutional guarantee of unconditional transfers from the national government, county governments were expected to have the means and the autonomy to begin to address local needs. Although County Governments are the de facto frontline service providers in a wide range of functions, their ability to perform these functions continues to be limited by a relatively high degree of centralization of fiscal resources, and a lack of intergovernmental coordination and cooperation in different sectors. </v>
      </c>
      <c r="E173" s="58">
        <f>'IGP Info'!E22</f>
        <v>0</v>
      </c>
    </row>
    <row r="174" spans="1:5">
      <c r="A174" s="58">
        <f>'IGP Info'!A23</f>
        <v>0</v>
      </c>
      <c r="B174" s="58">
        <f>'IGP Info'!B23</f>
        <v>0</v>
      </c>
      <c r="C174" s="58">
        <f>'IGP Info'!C23</f>
        <v>0</v>
      </c>
      <c r="D174" s="58">
        <f>'IGP Info'!D23</f>
        <v>0</v>
      </c>
      <c r="E174" s="58">
        <f>'IGP Info'!E23</f>
        <v>0</v>
      </c>
    </row>
    <row r="175" spans="1:5">
      <c r="A175" s="58">
        <f>'IGP Info'!A24</f>
        <v>0</v>
      </c>
      <c r="B175" s="58">
        <f>'IGP Info'!B24</f>
        <v>0</v>
      </c>
      <c r="C175" s="58" t="str">
        <f>'IGP Info'!C24</f>
        <v>Z4.10</v>
      </c>
      <c r="D175" s="58" t="str">
        <f>'IGP Info'!D24</f>
        <v>References and Resources - List</v>
      </c>
      <c r="E175" s="58">
        <f>'IGP Info'!E24</f>
        <v>0</v>
      </c>
    </row>
    <row r="176" spans="1:5">
      <c r="A176" s="58">
        <f>'IGP Info'!A25</f>
        <v>0</v>
      </c>
      <c r="B176" s="58">
        <f>'IGP Info'!B25</f>
        <v>0</v>
      </c>
      <c r="C176" s="58">
        <f>'IGP Info'!C25</f>
        <v>0</v>
      </c>
      <c r="D176" s="58" t="str">
        <f>'IGP Info'!D25</f>
        <v>https://www.sng-wofi.org/country-profiles/kenya.html</v>
      </c>
      <c r="E176" s="58">
        <f>'IGP Info'!E25</f>
        <v>0</v>
      </c>
    </row>
    <row r="177" spans="1:17">
      <c r="A177" s="58">
        <f>'IGP Info'!A26</f>
        <v>0</v>
      </c>
      <c r="B177" s="58">
        <f>'IGP Info'!B26</f>
        <v>0</v>
      </c>
      <c r="C177" s="58">
        <f>'IGP Info'!C26</f>
        <v>0</v>
      </c>
      <c r="D177" s="58" t="str">
        <f>'IGP Info'!D26</f>
        <v>https://www.clgf.org.uk/default/assets/File/Country_profiles/Kenya.pdf</v>
      </c>
      <c r="E177" s="58">
        <f>'IGP Info'!E26</f>
        <v>0</v>
      </c>
    </row>
    <row r="178" spans="1:17">
      <c r="A178" s="58">
        <f>'IGP Info'!A27</f>
        <v>0</v>
      </c>
      <c r="B178" s="58">
        <f>'IGP Info'!B27</f>
        <v>0</v>
      </c>
      <c r="C178" s="58">
        <f>'IGP Info'!C27</f>
        <v>0</v>
      </c>
      <c r="D178" s="58" t="str">
        <f>'IGP Info'!D27</f>
        <v>https://localgov.unwomen.org/country/KEN</v>
      </c>
      <c r="E178" s="58">
        <f>'IGP Info'!E27</f>
        <v>0</v>
      </c>
    </row>
    <row r="179" spans="1:17">
      <c r="A179" s="58">
        <f>'IGP Info'!A28</f>
        <v>0</v>
      </c>
      <c r="B179" s="58">
        <f>'IGP Info'!B28</f>
        <v>0</v>
      </c>
      <c r="C179" s="58">
        <f>'IGP Info'!C28</f>
        <v>0</v>
      </c>
      <c r="D179" s="58" t="str">
        <f>'IGP Info'!D28</f>
        <v>Makinf Devolution Work - https://openknowledge.worldbank.org/entities/publication/5e13fb57-40dd-572a-93ea-bf096fe64ae2</v>
      </c>
      <c r="E179" s="58">
        <f>'IGP Info'!E28</f>
        <v>0</v>
      </c>
    </row>
    <row r="180" spans="1:17">
      <c r="A180" s="58">
        <f>'IGP Info'!A29</f>
        <v>0</v>
      </c>
      <c r="B180" s="58">
        <f>'IGP Info'!B29</f>
        <v>0</v>
      </c>
      <c r="C180" s="58">
        <f>'IGP Info'!C29</f>
        <v>0</v>
      </c>
      <c r="D180" s="58">
        <f>'IGP Info'!D29</f>
        <v>0</v>
      </c>
      <c r="E180" s="58">
        <f>'IGP Info'!E29</f>
        <v>0</v>
      </c>
    </row>
    <row r="181" spans="1:17">
      <c r="A181" s="58">
        <f>'IGP Info'!A30</f>
        <v>0</v>
      </c>
      <c r="B181" s="58">
        <f>'IGP Info'!B30</f>
        <v>0</v>
      </c>
      <c r="C181" s="58">
        <f>'IGP Info'!C30</f>
        <v>0</v>
      </c>
      <c r="D181" s="58">
        <f>'IGP Info'!D30</f>
        <v>0</v>
      </c>
      <c r="E181" s="58">
        <f>'IGP Info'!E30</f>
        <v>0</v>
      </c>
    </row>
    <row r="182" spans="1:17">
      <c r="A182" s="58">
        <f>'IGP Info'!A31</f>
        <v>0</v>
      </c>
      <c r="B182" s="58">
        <f>'IGP Info'!B31</f>
        <v>0</v>
      </c>
      <c r="C182" s="58">
        <f>'IGP Info'!C31</f>
        <v>0</v>
      </c>
      <c r="D182" s="58">
        <f>'IGP Info'!D31</f>
        <v>0</v>
      </c>
      <c r="E182" s="58">
        <f>'IGP Info'!E31</f>
        <v>0</v>
      </c>
    </row>
    <row r="183" spans="1:17" s="199" customFormat="1" ht="12" thickBot="1">
      <c r="A183" s="199">
        <f>'IGP Info'!A32</f>
        <v>0</v>
      </c>
      <c r="B183" s="199">
        <f>'IGP Info'!B32</f>
        <v>0</v>
      </c>
      <c r="C183" s="199">
        <f>'IGP Info'!C32</f>
        <v>0</v>
      </c>
      <c r="D183" s="199">
        <f>'IGP Info'!D32</f>
        <v>0</v>
      </c>
      <c r="E183" s="199">
        <f>'IGP Info'!E32</f>
        <v>0</v>
      </c>
      <c r="F183" s="201"/>
      <c r="G183" s="202"/>
      <c r="I183" s="198"/>
      <c r="J183" s="198"/>
      <c r="K183" s="198"/>
      <c r="L183" s="198"/>
      <c r="N183" s="200"/>
      <c r="O183" s="200"/>
      <c r="P183" s="200"/>
      <c r="Q183" s="200"/>
    </row>
  </sheetData>
  <sheetProtection sheet="1" objects="1" scenarios="1"/>
  <mergeCells count="4">
    <mergeCell ref="E4:G4"/>
    <mergeCell ref="I4:L4"/>
    <mergeCell ref="E27:R27"/>
    <mergeCell ref="C2:Q2"/>
  </mergeCell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514FC72B15E0448363FF47C2DE3DEB" ma:contentTypeVersion="15" ma:contentTypeDescription="Create a new document." ma:contentTypeScope="" ma:versionID="edeaa34b9bdbffdd70cf733ad7b7af15">
  <xsd:schema xmlns:xsd="http://www.w3.org/2001/XMLSchema" xmlns:xs="http://www.w3.org/2001/XMLSchema" xmlns:p="http://schemas.microsoft.com/office/2006/metadata/properties" xmlns:ns2="960ecaf0-7151-4a2b-a5a2-34de11608dbf" xmlns:ns3="b59d2d6f-7a66-4016-b850-8ad664ddea89" targetNamespace="http://schemas.microsoft.com/office/2006/metadata/properties" ma:root="true" ma:fieldsID="d66438995a4e718988dd5cad48e60b7f" ns2:_="" ns3:_="">
    <xsd:import namespace="960ecaf0-7151-4a2b-a5a2-34de11608dbf"/>
    <xsd:import namespace="b59d2d6f-7a66-4016-b850-8ad664ddea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ecaf0-7151-4a2b-a5a2-34de11608d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84d8a0f-8552-4c0d-a454-42b2ccdb029b"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9d2d6f-7a66-4016-b850-8ad664ddea8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087ee1be-5a49-465d-93f7-85d5832e39f2}" ma:internalName="TaxCatchAll" ma:showField="CatchAllData" ma:web="b59d2d6f-7a66-4016-b850-8ad664ddea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60ecaf0-7151-4a2b-a5a2-34de11608dbf">
      <Terms xmlns="http://schemas.microsoft.com/office/infopath/2007/PartnerControls"/>
    </lcf76f155ced4ddcb4097134ff3c332f>
    <TaxCatchAll xmlns="b59d2d6f-7a66-4016-b850-8ad664ddea8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CE8A7F-18DA-4CF4-9589-45FEBABE0F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ecaf0-7151-4a2b-a5a2-34de11608dbf"/>
    <ds:schemaRef ds:uri="b59d2d6f-7a66-4016-b850-8ad664dde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A44863-20C1-46A5-9976-E0C188E6850C}">
  <ds:schemaRefs>
    <ds:schemaRef ds:uri="http://schemas.microsoft.com/office/2006/metadata/properties"/>
    <ds:schemaRef ds:uri="http://schemas.microsoft.com/office/infopath/2007/PartnerControls"/>
    <ds:schemaRef ds:uri="960ecaf0-7151-4a2b-a5a2-34de11608dbf"/>
    <ds:schemaRef ds:uri="b59d2d6f-7a66-4016-b850-8ad664ddea89"/>
  </ds:schemaRefs>
</ds:datastoreItem>
</file>

<file path=customXml/itemProps3.xml><?xml version="1.0" encoding="utf-8"?>
<ds:datastoreItem xmlns:ds="http://schemas.openxmlformats.org/officeDocument/2006/customXml" ds:itemID="{3389CE87-FD7B-4D8A-8752-69BB31C5A4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IGP1 Structure</vt:lpstr>
      <vt:lpstr>IGP2 Governance</vt:lpstr>
      <vt:lpstr>IGP3 Functions</vt:lpstr>
      <vt:lpstr>IGP Info</vt:lpstr>
      <vt:lpstr>IGP Country Notes </vt:lpstr>
      <vt:lpstr>IGP Extract</vt:lpstr>
      <vt:lpstr>'IGP Info'!Print_Area</vt:lpstr>
      <vt:lpstr>'IGP3 Functions'!Print_Area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dc:creator>
  <cp:keywords/>
  <dc:description/>
  <cp:lastModifiedBy>Jamie Boex</cp:lastModifiedBy>
  <cp:revision/>
  <dcterms:created xsi:type="dcterms:W3CDTF">2014-03-28T01:38:34Z</dcterms:created>
  <dcterms:modified xsi:type="dcterms:W3CDTF">2024-02-18T16:18:31Z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0x010100DF514FC72B15E0448363FF47C2DE3DEB</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