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https://decentralization.sharepoint.com/sites/10KnowledgeDevelopment/Shared Documents/12 Specific Knowledge Development/SOLGI/01 SOLGI Africa/LoGICA UGA 2023/2023-10 Uganda Upload/"/>
    </mc:Choice>
  </mc:AlternateContent>
  <xr:revisionPtr revIDLastSave="7" documentId="13_ncr:1_{6A63C600-754F-47FE-A2BB-4E0E84DEE912}" xr6:coauthVersionLast="47" xr6:coauthVersionMax="47" xr10:uidLastSave="{54241989-D215-4261-8DF5-D9605E1B7C35}"/>
  <bookViews>
    <workbookView xWindow="-96" yWindow="-96" windowWidth="19392" windowHeight="10392" tabRatio="770" xr2:uid="{00000000-000D-0000-FFFF-FFFF00000000}"/>
  </bookViews>
  <sheets>
    <sheet name="IGP1 Structure" sheetId="31" r:id="rId1"/>
    <sheet name="IGP2 Governance" sheetId="53" r:id="rId2"/>
    <sheet name="IGP3 Functions" sheetId="34" state="hidden" r:id="rId3"/>
    <sheet name="IGP Info" sheetId="40" r:id="rId4"/>
    <sheet name="IGP Country Notes " sheetId="56" state="hidden" r:id="rId5"/>
    <sheet name="IGP Extract" sheetId="55" state="hidden" r:id="rId6"/>
  </sheets>
  <definedNames>
    <definedName name="_xlnm.Print_Area" localSheetId="3">'IGP Info'!$A$1:$G$32</definedName>
    <definedName name="_xlnm.Print_Area" localSheetId="2">'IGP3 Functions'!$A$1:$L$28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4" i="53" l="1"/>
  <c r="M73" i="53" l="1"/>
  <c r="L73" i="53"/>
  <c r="K73" i="53"/>
  <c r="J73" i="53"/>
  <c r="H60" i="53"/>
  <c r="G60" i="53"/>
  <c r="F60" i="53"/>
  <c r="E60" i="53"/>
  <c r="C77" i="56"/>
  <c r="C76" i="56"/>
  <c r="B77" i="56"/>
  <c r="B76" i="56"/>
  <c r="B75" i="56"/>
  <c r="C75" i="56" s="1"/>
  <c r="B74" i="56"/>
  <c r="C74" i="56" s="1"/>
  <c r="B73" i="56"/>
  <c r="C73" i="56" s="1"/>
  <c r="B72" i="56"/>
  <c r="C72" i="56" s="1"/>
  <c r="C2" i="56"/>
  <c r="N13" i="34"/>
  <c r="N12" i="34"/>
  <c r="N11" i="34"/>
  <c r="N10" i="34"/>
  <c r="N9" i="34"/>
  <c r="B64" i="56"/>
  <c r="B66" i="56" s="1"/>
  <c r="B65" i="56"/>
  <c r="C65" i="56" s="1"/>
  <c r="M74" i="53"/>
  <c r="L74" i="53"/>
  <c r="K74" i="53"/>
  <c r="J74" i="53"/>
  <c r="M72" i="53"/>
  <c r="L72" i="53"/>
  <c r="K72" i="53"/>
  <c r="J72" i="53"/>
  <c r="M71" i="53"/>
  <c r="L71" i="53"/>
  <c r="K71" i="53"/>
  <c r="J71" i="53"/>
  <c r="H72" i="53"/>
  <c r="H73" i="53" s="1"/>
  <c r="G72" i="53"/>
  <c r="G73" i="53" s="1"/>
  <c r="F72" i="53"/>
  <c r="F73" i="53" s="1"/>
  <c r="E72" i="53"/>
  <c r="E73" i="53" s="1"/>
  <c r="B25" i="56"/>
  <c r="C25" i="56" s="1"/>
  <c r="B7" i="56"/>
  <c r="C7" i="56" s="1"/>
  <c r="B6" i="56"/>
  <c r="D204" i="31"/>
  <c r="F204" i="31" s="1"/>
  <c r="B15" i="56"/>
  <c r="C15" i="56" s="1"/>
  <c r="B14" i="56"/>
  <c r="C14" i="56" s="1"/>
  <c r="B13" i="56"/>
  <c r="C13" i="56" s="1"/>
  <c r="B12" i="56"/>
  <c r="C12" i="56" s="1"/>
  <c r="B11" i="56"/>
  <c r="C11" i="56" s="1"/>
  <c r="E183" i="55"/>
  <c r="D183" i="55"/>
  <c r="C183" i="55"/>
  <c r="B183" i="55"/>
  <c r="A183" i="55"/>
  <c r="E182" i="55"/>
  <c r="D182" i="55"/>
  <c r="C182" i="55"/>
  <c r="B182" i="55"/>
  <c r="A182" i="55"/>
  <c r="E181" i="55"/>
  <c r="D181" i="55"/>
  <c r="C181" i="55"/>
  <c r="B181" i="55"/>
  <c r="A181" i="55"/>
  <c r="E180" i="55"/>
  <c r="D180" i="55"/>
  <c r="C180" i="55"/>
  <c r="B180" i="55"/>
  <c r="A180" i="55"/>
  <c r="E179" i="55"/>
  <c r="D179" i="55"/>
  <c r="C179" i="55"/>
  <c r="B179" i="55"/>
  <c r="A179" i="55"/>
  <c r="E178" i="55"/>
  <c r="D178" i="55"/>
  <c r="C178" i="55"/>
  <c r="B178" i="55"/>
  <c r="A178" i="55"/>
  <c r="E177" i="55"/>
  <c r="D177" i="55"/>
  <c r="C177" i="55"/>
  <c r="B177" i="55"/>
  <c r="A177" i="55"/>
  <c r="E176" i="55"/>
  <c r="D176" i="55"/>
  <c r="C176" i="55"/>
  <c r="B176" i="55"/>
  <c r="A176" i="55"/>
  <c r="E175" i="55"/>
  <c r="D175" i="55"/>
  <c r="C175" i="55"/>
  <c r="B175" i="55"/>
  <c r="A175" i="55"/>
  <c r="E174" i="55"/>
  <c r="D174" i="55"/>
  <c r="C174" i="55"/>
  <c r="B174" i="55"/>
  <c r="A174" i="55"/>
  <c r="E173" i="55"/>
  <c r="D173" i="55"/>
  <c r="C173" i="55"/>
  <c r="B173" i="55"/>
  <c r="A173" i="55"/>
  <c r="E172" i="55"/>
  <c r="D172" i="55"/>
  <c r="C172" i="55"/>
  <c r="B172" i="55"/>
  <c r="A172" i="55"/>
  <c r="E171" i="55"/>
  <c r="D171" i="55"/>
  <c r="C171" i="55"/>
  <c r="B171" i="55"/>
  <c r="A171" i="55"/>
  <c r="E170" i="55"/>
  <c r="D170" i="55"/>
  <c r="C170" i="55"/>
  <c r="B170" i="55"/>
  <c r="A170" i="55"/>
  <c r="E169" i="55"/>
  <c r="D169" i="55"/>
  <c r="C169" i="55"/>
  <c r="B169" i="55"/>
  <c r="A169" i="55"/>
  <c r="E168" i="55"/>
  <c r="D168" i="55"/>
  <c r="C168" i="55"/>
  <c r="B168" i="55"/>
  <c r="A168" i="55"/>
  <c r="E167" i="55"/>
  <c r="D167" i="55"/>
  <c r="C167" i="55"/>
  <c r="B167" i="55"/>
  <c r="A167" i="55"/>
  <c r="E166" i="55"/>
  <c r="D166" i="55"/>
  <c r="C166" i="55"/>
  <c r="B166" i="55"/>
  <c r="A166" i="55"/>
  <c r="E165" i="55"/>
  <c r="D165" i="55"/>
  <c r="C165" i="55"/>
  <c r="B165" i="55"/>
  <c r="A165" i="55"/>
  <c r="E164" i="55"/>
  <c r="D164" i="55"/>
  <c r="C164" i="55"/>
  <c r="B164" i="55"/>
  <c r="A164" i="55"/>
  <c r="E163" i="55"/>
  <c r="D163" i="55"/>
  <c r="C163" i="55"/>
  <c r="B163" i="55"/>
  <c r="A163" i="55"/>
  <c r="E162" i="55"/>
  <c r="D162" i="55"/>
  <c r="C162" i="55"/>
  <c r="B162" i="55"/>
  <c r="A162" i="55"/>
  <c r="E161" i="55"/>
  <c r="D161" i="55"/>
  <c r="C161" i="55"/>
  <c r="B161" i="55"/>
  <c r="A161" i="55"/>
  <c r="E160" i="55"/>
  <c r="D160" i="55"/>
  <c r="C160" i="55"/>
  <c r="B160" i="55"/>
  <c r="A160" i="55"/>
  <c r="E159" i="55"/>
  <c r="D159" i="55"/>
  <c r="C159" i="55"/>
  <c r="B159" i="55"/>
  <c r="A159" i="55"/>
  <c r="E158" i="55"/>
  <c r="D158" i="55"/>
  <c r="C158" i="55"/>
  <c r="B158" i="55"/>
  <c r="A158" i="55"/>
  <c r="E157" i="55"/>
  <c r="D157" i="55"/>
  <c r="C157" i="55"/>
  <c r="B157" i="55"/>
  <c r="A157" i="55"/>
  <c r="E156" i="55"/>
  <c r="D156" i="55"/>
  <c r="C156" i="55"/>
  <c r="B156" i="55"/>
  <c r="A156" i="55"/>
  <c r="E155" i="55"/>
  <c r="D155" i="55"/>
  <c r="C155" i="55"/>
  <c r="B155" i="55"/>
  <c r="A155" i="55"/>
  <c r="E154" i="55"/>
  <c r="D154" i="55"/>
  <c r="C154" i="55"/>
  <c r="B154" i="55"/>
  <c r="A154" i="55"/>
  <c r="E153" i="55"/>
  <c r="D153" i="55"/>
  <c r="C153" i="55"/>
  <c r="B153" i="55"/>
  <c r="A153" i="55"/>
  <c r="E152" i="55"/>
  <c r="D152" i="55"/>
  <c r="C152" i="55"/>
  <c r="B152" i="55"/>
  <c r="A152" i="55"/>
  <c r="K151" i="55"/>
  <c r="J151" i="55"/>
  <c r="I151" i="55"/>
  <c r="H151" i="55"/>
  <c r="G151" i="55"/>
  <c r="F151" i="55"/>
  <c r="E151" i="55"/>
  <c r="D151" i="55"/>
  <c r="C151" i="55"/>
  <c r="B151" i="55"/>
  <c r="A151" i="55"/>
  <c r="K150" i="55"/>
  <c r="J150" i="55"/>
  <c r="I150" i="55"/>
  <c r="H150" i="55"/>
  <c r="G150" i="55"/>
  <c r="F150" i="55"/>
  <c r="E150" i="55"/>
  <c r="D150" i="55"/>
  <c r="C150" i="55"/>
  <c r="B150" i="55"/>
  <c r="A150" i="55"/>
  <c r="K149" i="55"/>
  <c r="J149" i="55"/>
  <c r="I149" i="55"/>
  <c r="H149" i="55"/>
  <c r="G149" i="55"/>
  <c r="F149" i="55"/>
  <c r="E149" i="55"/>
  <c r="D149" i="55"/>
  <c r="C149" i="55"/>
  <c r="B149" i="55"/>
  <c r="A149" i="55"/>
  <c r="K148" i="55"/>
  <c r="J148" i="55"/>
  <c r="I148" i="55"/>
  <c r="H148" i="55"/>
  <c r="G148" i="55"/>
  <c r="F148" i="55"/>
  <c r="E148" i="55"/>
  <c r="D148" i="55"/>
  <c r="C148" i="55"/>
  <c r="B148" i="55"/>
  <c r="A148" i="55"/>
  <c r="K147" i="55"/>
  <c r="J147" i="55"/>
  <c r="I147" i="55"/>
  <c r="H147" i="55"/>
  <c r="G147" i="55"/>
  <c r="F147" i="55"/>
  <c r="E147" i="55"/>
  <c r="D147" i="55"/>
  <c r="C147" i="55"/>
  <c r="B147" i="55"/>
  <c r="A147" i="55"/>
  <c r="K146" i="55"/>
  <c r="J146" i="55"/>
  <c r="I146" i="55"/>
  <c r="H146" i="55"/>
  <c r="G146" i="55"/>
  <c r="F146" i="55"/>
  <c r="E146" i="55"/>
  <c r="D146" i="55"/>
  <c r="C146" i="55"/>
  <c r="B146" i="55"/>
  <c r="A146" i="55"/>
  <c r="K145" i="55"/>
  <c r="J145" i="55"/>
  <c r="I145" i="55"/>
  <c r="H145" i="55"/>
  <c r="G145" i="55"/>
  <c r="F145" i="55"/>
  <c r="E145" i="55"/>
  <c r="D145" i="55"/>
  <c r="C145" i="55"/>
  <c r="B145" i="55"/>
  <c r="A145" i="55"/>
  <c r="K144" i="55"/>
  <c r="J144" i="55"/>
  <c r="I144" i="55"/>
  <c r="H144" i="55"/>
  <c r="G144" i="55"/>
  <c r="F144" i="55"/>
  <c r="E144" i="55"/>
  <c r="D144" i="55"/>
  <c r="C144" i="55"/>
  <c r="B144" i="55"/>
  <c r="A144" i="55"/>
  <c r="K143" i="55"/>
  <c r="J143" i="55"/>
  <c r="I143" i="55"/>
  <c r="H143" i="55"/>
  <c r="G143" i="55"/>
  <c r="F143" i="55"/>
  <c r="E143" i="55"/>
  <c r="D143" i="55"/>
  <c r="C143" i="55"/>
  <c r="B143" i="55"/>
  <c r="A143" i="55"/>
  <c r="K142" i="55"/>
  <c r="J142" i="55"/>
  <c r="I142" i="55"/>
  <c r="H142" i="55"/>
  <c r="G142" i="55"/>
  <c r="F142" i="55"/>
  <c r="E142" i="55"/>
  <c r="D142" i="55"/>
  <c r="C142" i="55"/>
  <c r="B142" i="55"/>
  <c r="A142" i="55"/>
  <c r="K141" i="55"/>
  <c r="J141" i="55"/>
  <c r="I141" i="55"/>
  <c r="H141" i="55"/>
  <c r="G141" i="55"/>
  <c r="F141" i="55"/>
  <c r="E141" i="55"/>
  <c r="D141" i="55"/>
  <c r="C141" i="55"/>
  <c r="B141" i="55"/>
  <c r="A141" i="55"/>
  <c r="K140" i="55"/>
  <c r="J140" i="55"/>
  <c r="I140" i="55"/>
  <c r="H140" i="55"/>
  <c r="G140" i="55"/>
  <c r="F140" i="55"/>
  <c r="E140" i="55"/>
  <c r="D140" i="55"/>
  <c r="C140" i="55"/>
  <c r="B140" i="55"/>
  <c r="A140" i="55"/>
  <c r="K139" i="55"/>
  <c r="J139" i="55"/>
  <c r="I139" i="55"/>
  <c r="H139" i="55"/>
  <c r="G139" i="55"/>
  <c r="F139" i="55"/>
  <c r="E139" i="55"/>
  <c r="D139" i="55"/>
  <c r="C139" i="55"/>
  <c r="B139" i="55"/>
  <c r="A139" i="55"/>
  <c r="K138" i="55"/>
  <c r="J138" i="55"/>
  <c r="I138" i="55"/>
  <c r="H138" i="55"/>
  <c r="G138" i="55"/>
  <c r="F138" i="55"/>
  <c r="E138" i="55"/>
  <c r="D138" i="55"/>
  <c r="C138" i="55"/>
  <c r="B138" i="55"/>
  <c r="A138" i="55"/>
  <c r="K137" i="55"/>
  <c r="J137" i="55"/>
  <c r="I137" i="55"/>
  <c r="H137" i="55"/>
  <c r="G137" i="55"/>
  <c r="F137" i="55"/>
  <c r="E137" i="55"/>
  <c r="D137" i="55"/>
  <c r="C137" i="55"/>
  <c r="B137" i="55"/>
  <c r="A137" i="55"/>
  <c r="K136" i="55"/>
  <c r="J136" i="55"/>
  <c r="I136" i="55"/>
  <c r="H136" i="55"/>
  <c r="G136" i="55"/>
  <c r="F136" i="55"/>
  <c r="E136" i="55"/>
  <c r="D136" i="55"/>
  <c r="C136" i="55"/>
  <c r="B136" i="55"/>
  <c r="A136" i="55"/>
  <c r="K135" i="55"/>
  <c r="J135" i="55"/>
  <c r="I135" i="55"/>
  <c r="H135" i="55"/>
  <c r="G135" i="55"/>
  <c r="F135" i="55"/>
  <c r="E135" i="55"/>
  <c r="D135" i="55"/>
  <c r="C135" i="55"/>
  <c r="B135" i="55"/>
  <c r="A135" i="55"/>
  <c r="K134" i="55"/>
  <c r="J134" i="55"/>
  <c r="I134" i="55"/>
  <c r="H134" i="55"/>
  <c r="G134" i="55"/>
  <c r="F134" i="55"/>
  <c r="E134" i="55"/>
  <c r="D134" i="55"/>
  <c r="C134" i="55"/>
  <c r="B134" i="55"/>
  <c r="A134" i="55"/>
  <c r="K133" i="55"/>
  <c r="J133" i="55"/>
  <c r="I133" i="55"/>
  <c r="H133" i="55"/>
  <c r="G133" i="55"/>
  <c r="F133" i="55"/>
  <c r="E133" i="55"/>
  <c r="D133" i="55"/>
  <c r="C133" i="55"/>
  <c r="B133" i="55"/>
  <c r="A133" i="55"/>
  <c r="K132" i="55"/>
  <c r="J132" i="55"/>
  <c r="I132" i="55"/>
  <c r="H132" i="55"/>
  <c r="G132" i="55"/>
  <c r="F132" i="55"/>
  <c r="E132" i="55"/>
  <c r="D132" i="55"/>
  <c r="C132" i="55"/>
  <c r="B132" i="55"/>
  <c r="A132" i="55"/>
  <c r="K131" i="55"/>
  <c r="J131" i="55"/>
  <c r="I131" i="55"/>
  <c r="H131" i="55"/>
  <c r="G131" i="55"/>
  <c r="F131" i="55"/>
  <c r="E131" i="55"/>
  <c r="D131" i="55"/>
  <c r="C131" i="55"/>
  <c r="B131" i="55"/>
  <c r="A131" i="55"/>
  <c r="K130" i="55"/>
  <c r="J130" i="55"/>
  <c r="I130" i="55"/>
  <c r="H130" i="55"/>
  <c r="G130" i="55"/>
  <c r="F130" i="55"/>
  <c r="E130" i="55"/>
  <c r="D130" i="55"/>
  <c r="C130" i="55"/>
  <c r="B130" i="55"/>
  <c r="A130" i="55"/>
  <c r="K129" i="55"/>
  <c r="J129" i="55"/>
  <c r="I129" i="55"/>
  <c r="H129" i="55"/>
  <c r="G129" i="55"/>
  <c r="F129" i="55"/>
  <c r="E129" i="55"/>
  <c r="D129" i="55"/>
  <c r="C129" i="55"/>
  <c r="B129" i="55"/>
  <c r="A129" i="55"/>
  <c r="K128" i="55"/>
  <c r="J128" i="55"/>
  <c r="I128" i="55"/>
  <c r="H128" i="55"/>
  <c r="G128" i="55"/>
  <c r="F128" i="55"/>
  <c r="E128" i="55"/>
  <c r="D128" i="55"/>
  <c r="C128" i="55"/>
  <c r="B128" i="55"/>
  <c r="A128" i="55"/>
  <c r="K127" i="55"/>
  <c r="J127" i="55"/>
  <c r="I127" i="55"/>
  <c r="H127" i="55"/>
  <c r="G127" i="55"/>
  <c r="F127" i="55"/>
  <c r="E127" i="55"/>
  <c r="D127" i="55"/>
  <c r="C127" i="55"/>
  <c r="B127" i="55"/>
  <c r="A127" i="55"/>
  <c r="K126" i="55"/>
  <c r="J126" i="55"/>
  <c r="I126" i="55"/>
  <c r="H126" i="55"/>
  <c r="G126" i="55"/>
  <c r="F126" i="55"/>
  <c r="E126" i="55"/>
  <c r="D126" i="55"/>
  <c r="C126" i="55"/>
  <c r="B126" i="55"/>
  <c r="A126" i="55"/>
  <c r="K125" i="55"/>
  <c r="J125" i="55"/>
  <c r="I125" i="55"/>
  <c r="H125" i="55"/>
  <c r="G125" i="55"/>
  <c r="F125" i="55"/>
  <c r="E125" i="55"/>
  <c r="D125" i="55"/>
  <c r="C125" i="55"/>
  <c r="B125" i="55"/>
  <c r="A125" i="55"/>
  <c r="M124" i="55"/>
  <c r="L124" i="55"/>
  <c r="K124" i="55"/>
  <c r="J124" i="55"/>
  <c r="I124" i="55"/>
  <c r="H124" i="55"/>
  <c r="G124" i="55"/>
  <c r="F124" i="55"/>
  <c r="E124" i="55"/>
  <c r="D124" i="55"/>
  <c r="C124" i="55"/>
  <c r="B124" i="55"/>
  <c r="A124" i="55"/>
  <c r="M123" i="55"/>
  <c r="L123" i="55"/>
  <c r="K123" i="55"/>
  <c r="J123" i="55"/>
  <c r="I123" i="55"/>
  <c r="H123" i="55"/>
  <c r="G123" i="55"/>
  <c r="F123" i="55"/>
  <c r="E123" i="55"/>
  <c r="D123" i="55"/>
  <c r="C123" i="55"/>
  <c r="B123" i="55"/>
  <c r="A123" i="55"/>
  <c r="M122" i="55"/>
  <c r="L122" i="55"/>
  <c r="K122" i="55"/>
  <c r="J122" i="55"/>
  <c r="I122" i="55"/>
  <c r="H122" i="55"/>
  <c r="G122" i="55"/>
  <c r="F122" i="55"/>
  <c r="E122" i="55"/>
  <c r="D122" i="55"/>
  <c r="C122" i="55"/>
  <c r="B122" i="55"/>
  <c r="A122" i="55"/>
  <c r="M121" i="55"/>
  <c r="L121" i="55"/>
  <c r="K121" i="55"/>
  <c r="J121" i="55"/>
  <c r="I121" i="55"/>
  <c r="H121" i="55"/>
  <c r="G121" i="55"/>
  <c r="F121" i="55"/>
  <c r="E121" i="55"/>
  <c r="D121" i="55"/>
  <c r="C121" i="55"/>
  <c r="B121" i="55"/>
  <c r="A121" i="55"/>
  <c r="M120" i="55"/>
  <c r="L120" i="55"/>
  <c r="K120" i="55"/>
  <c r="J120" i="55"/>
  <c r="I120" i="55"/>
  <c r="H120" i="55"/>
  <c r="G120" i="55"/>
  <c r="F120" i="55"/>
  <c r="E120" i="55"/>
  <c r="D120" i="55"/>
  <c r="C120" i="55"/>
  <c r="B120" i="55"/>
  <c r="A120" i="55"/>
  <c r="M119" i="55"/>
  <c r="L119" i="55"/>
  <c r="K119" i="55"/>
  <c r="J119" i="55"/>
  <c r="I119" i="55"/>
  <c r="H119" i="55"/>
  <c r="G119" i="55"/>
  <c r="F119" i="55"/>
  <c r="E119" i="55"/>
  <c r="D119" i="55"/>
  <c r="C119" i="55"/>
  <c r="B119" i="55"/>
  <c r="A119" i="55"/>
  <c r="M118" i="55"/>
  <c r="L118" i="55"/>
  <c r="K118" i="55"/>
  <c r="J118" i="55"/>
  <c r="I118" i="55"/>
  <c r="H118" i="55"/>
  <c r="G118" i="55"/>
  <c r="F118" i="55"/>
  <c r="E118" i="55"/>
  <c r="D118" i="55"/>
  <c r="C118" i="55"/>
  <c r="B118" i="55"/>
  <c r="A118" i="55"/>
  <c r="M117" i="55"/>
  <c r="L117" i="55"/>
  <c r="K117" i="55"/>
  <c r="J117" i="55"/>
  <c r="I117" i="55"/>
  <c r="H117" i="55"/>
  <c r="G117" i="55"/>
  <c r="F117" i="55"/>
  <c r="E117" i="55"/>
  <c r="D117" i="55"/>
  <c r="C117" i="55"/>
  <c r="B117" i="55"/>
  <c r="A117" i="55"/>
  <c r="M116" i="55"/>
  <c r="L116" i="55"/>
  <c r="K116" i="55"/>
  <c r="J116" i="55"/>
  <c r="I116" i="55"/>
  <c r="H116" i="55"/>
  <c r="G116" i="55"/>
  <c r="F116" i="55"/>
  <c r="E116" i="55"/>
  <c r="D116" i="55"/>
  <c r="C116" i="55"/>
  <c r="B116" i="55"/>
  <c r="A116" i="55"/>
  <c r="M115" i="55"/>
  <c r="L115" i="55"/>
  <c r="K115" i="55"/>
  <c r="J115" i="55"/>
  <c r="I115" i="55"/>
  <c r="H115" i="55"/>
  <c r="G115" i="55"/>
  <c r="F115" i="55"/>
  <c r="E115" i="55"/>
  <c r="D115" i="55"/>
  <c r="C115" i="55"/>
  <c r="B115" i="55"/>
  <c r="A115" i="55"/>
  <c r="M114" i="55"/>
  <c r="L114" i="55"/>
  <c r="K114" i="55"/>
  <c r="J114" i="55"/>
  <c r="I114" i="55"/>
  <c r="H114" i="55"/>
  <c r="G114" i="55"/>
  <c r="F114" i="55"/>
  <c r="E114" i="55"/>
  <c r="D114" i="55"/>
  <c r="C114" i="55"/>
  <c r="B114" i="55"/>
  <c r="A114" i="55"/>
  <c r="M113" i="55"/>
  <c r="L113" i="55"/>
  <c r="K113" i="55"/>
  <c r="J113" i="55"/>
  <c r="I113" i="55"/>
  <c r="H113" i="55"/>
  <c r="G113" i="55"/>
  <c r="F113" i="55"/>
  <c r="E113" i="55"/>
  <c r="D113" i="55"/>
  <c r="C113" i="55"/>
  <c r="B113" i="55"/>
  <c r="A113" i="55"/>
  <c r="M112" i="55"/>
  <c r="L112" i="55"/>
  <c r="K112" i="55"/>
  <c r="J112" i="55"/>
  <c r="I112" i="55"/>
  <c r="H112" i="55"/>
  <c r="G112" i="55"/>
  <c r="F112" i="55"/>
  <c r="E112" i="55"/>
  <c r="D112" i="55"/>
  <c r="C112" i="55"/>
  <c r="B112" i="55"/>
  <c r="A112" i="55"/>
  <c r="M111" i="55"/>
  <c r="L111" i="55"/>
  <c r="K111" i="55"/>
  <c r="J111" i="55"/>
  <c r="I111" i="55"/>
  <c r="H111" i="55"/>
  <c r="G111" i="55"/>
  <c r="F111" i="55"/>
  <c r="E111" i="55"/>
  <c r="D111" i="55"/>
  <c r="C111" i="55"/>
  <c r="B111" i="55"/>
  <c r="A111" i="55"/>
  <c r="M110" i="55"/>
  <c r="L110" i="55"/>
  <c r="K110" i="55"/>
  <c r="J110" i="55"/>
  <c r="I110" i="55"/>
  <c r="H110" i="55"/>
  <c r="G110" i="55"/>
  <c r="F110" i="55"/>
  <c r="E110" i="55"/>
  <c r="D110" i="55"/>
  <c r="C110" i="55"/>
  <c r="B110" i="55"/>
  <c r="A110" i="55"/>
  <c r="M109" i="55"/>
  <c r="L109" i="55"/>
  <c r="K109" i="55"/>
  <c r="J109" i="55"/>
  <c r="I109" i="55"/>
  <c r="H109" i="55"/>
  <c r="G109" i="55"/>
  <c r="F109" i="55"/>
  <c r="E109" i="55"/>
  <c r="D109" i="55"/>
  <c r="C109" i="55"/>
  <c r="B109" i="55"/>
  <c r="A109" i="55"/>
  <c r="M108" i="55"/>
  <c r="L108" i="55"/>
  <c r="K108" i="55"/>
  <c r="J108" i="55"/>
  <c r="I108" i="55"/>
  <c r="H108" i="55"/>
  <c r="G108" i="55"/>
  <c r="F108" i="55"/>
  <c r="E108" i="55"/>
  <c r="D108" i="55"/>
  <c r="C108" i="55"/>
  <c r="B108" i="55"/>
  <c r="A108" i="55"/>
  <c r="M107" i="55"/>
  <c r="L107" i="55"/>
  <c r="K107" i="55"/>
  <c r="J107" i="55"/>
  <c r="I107" i="55"/>
  <c r="H107" i="55"/>
  <c r="G107" i="55"/>
  <c r="F107" i="55"/>
  <c r="E107" i="55"/>
  <c r="D107" i="55"/>
  <c r="C107" i="55"/>
  <c r="B107" i="55"/>
  <c r="A107" i="55"/>
  <c r="M106" i="55"/>
  <c r="L106" i="55"/>
  <c r="K106" i="55"/>
  <c r="J106" i="55"/>
  <c r="I106" i="55"/>
  <c r="H106" i="55"/>
  <c r="G106" i="55"/>
  <c r="F106" i="55"/>
  <c r="E106" i="55"/>
  <c r="D106" i="55"/>
  <c r="C106" i="55"/>
  <c r="B106" i="55"/>
  <c r="A106" i="55"/>
  <c r="M105" i="55"/>
  <c r="L105" i="55"/>
  <c r="K105" i="55"/>
  <c r="J105" i="55"/>
  <c r="I105" i="55"/>
  <c r="H105" i="55"/>
  <c r="G105" i="55"/>
  <c r="F105" i="55"/>
  <c r="E105" i="55"/>
  <c r="D105" i="55"/>
  <c r="C105" i="55"/>
  <c r="B105" i="55"/>
  <c r="A105" i="55"/>
  <c r="M104" i="55"/>
  <c r="L104" i="55"/>
  <c r="K104" i="55"/>
  <c r="J104" i="55"/>
  <c r="I104" i="55"/>
  <c r="H104" i="55"/>
  <c r="G104" i="55"/>
  <c r="F104" i="55"/>
  <c r="E104" i="55"/>
  <c r="D104" i="55"/>
  <c r="C104" i="55"/>
  <c r="B104" i="55"/>
  <c r="A104" i="55"/>
  <c r="M103" i="55"/>
  <c r="L103" i="55"/>
  <c r="K103" i="55"/>
  <c r="J103" i="55"/>
  <c r="I103" i="55"/>
  <c r="H103" i="55"/>
  <c r="G103" i="55"/>
  <c r="F103" i="55"/>
  <c r="E103" i="55"/>
  <c r="D103" i="55"/>
  <c r="C103" i="55"/>
  <c r="B103" i="55"/>
  <c r="A103" i="55"/>
  <c r="M102" i="55"/>
  <c r="L102" i="55"/>
  <c r="K102" i="55"/>
  <c r="J102" i="55"/>
  <c r="I102" i="55"/>
  <c r="H102" i="55"/>
  <c r="G102" i="55"/>
  <c r="F102" i="55"/>
  <c r="E102" i="55"/>
  <c r="D102" i="55"/>
  <c r="C102" i="55"/>
  <c r="B102" i="55"/>
  <c r="A102" i="55"/>
  <c r="M101" i="55"/>
  <c r="L101" i="55"/>
  <c r="K101" i="55"/>
  <c r="J101" i="55"/>
  <c r="I101" i="55"/>
  <c r="H101" i="55"/>
  <c r="G101" i="55"/>
  <c r="F101" i="55"/>
  <c r="E101" i="55"/>
  <c r="D101" i="55"/>
  <c r="C101" i="55"/>
  <c r="B101" i="55"/>
  <c r="A101" i="55"/>
  <c r="M100" i="55"/>
  <c r="L100" i="55"/>
  <c r="K100" i="55"/>
  <c r="J100" i="55"/>
  <c r="I100" i="55"/>
  <c r="H100" i="55"/>
  <c r="G100" i="55"/>
  <c r="F100" i="55"/>
  <c r="E100" i="55"/>
  <c r="D100" i="55"/>
  <c r="C100" i="55"/>
  <c r="B100" i="55"/>
  <c r="A100" i="55"/>
  <c r="M99" i="55"/>
  <c r="L99" i="55"/>
  <c r="K99" i="55"/>
  <c r="J99" i="55"/>
  <c r="I99" i="55"/>
  <c r="H99" i="55"/>
  <c r="G99" i="55"/>
  <c r="F99" i="55"/>
  <c r="E99" i="55"/>
  <c r="D99" i="55"/>
  <c r="C99" i="55"/>
  <c r="B99" i="55"/>
  <c r="A99" i="55"/>
  <c r="M98" i="55"/>
  <c r="L98" i="55"/>
  <c r="K98" i="55"/>
  <c r="J98" i="55"/>
  <c r="I98" i="55"/>
  <c r="H98" i="55"/>
  <c r="G98" i="55"/>
  <c r="F98" i="55"/>
  <c r="E98" i="55"/>
  <c r="D98" i="55"/>
  <c r="C98" i="55"/>
  <c r="B98" i="55"/>
  <c r="A98" i="55"/>
  <c r="M97" i="55"/>
  <c r="L97" i="55"/>
  <c r="K97" i="55"/>
  <c r="J97" i="55"/>
  <c r="I97" i="55"/>
  <c r="H97" i="55"/>
  <c r="G97" i="55"/>
  <c r="F97" i="55"/>
  <c r="E97" i="55"/>
  <c r="D97" i="55"/>
  <c r="C97" i="55"/>
  <c r="B97" i="55"/>
  <c r="A97" i="55"/>
  <c r="M96" i="55"/>
  <c r="L96" i="55"/>
  <c r="K96" i="55"/>
  <c r="J96" i="55"/>
  <c r="I96" i="55"/>
  <c r="H96" i="55"/>
  <c r="G96" i="55"/>
  <c r="F96" i="55"/>
  <c r="E96" i="55"/>
  <c r="D96" i="55"/>
  <c r="C96" i="55"/>
  <c r="B96" i="55"/>
  <c r="A96" i="55"/>
  <c r="M94" i="55"/>
  <c r="L94" i="55"/>
  <c r="K94" i="55"/>
  <c r="J94" i="55"/>
  <c r="I94" i="55"/>
  <c r="H94" i="55"/>
  <c r="G94" i="55"/>
  <c r="F94" i="55"/>
  <c r="E94" i="55"/>
  <c r="D94" i="55"/>
  <c r="C94" i="55"/>
  <c r="B94" i="55"/>
  <c r="A94" i="55"/>
  <c r="M93" i="55"/>
  <c r="L93" i="55"/>
  <c r="K93" i="55"/>
  <c r="J93" i="55"/>
  <c r="I93" i="55"/>
  <c r="H93" i="55"/>
  <c r="G93" i="55"/>
  <c r="F93" i="55"/>
  <c r="E93" i="55"/>
  <c r="D93" i="55"/>
  <c r="C93" i="55"/>
  <c r="B93" i="55"/>
  <c r="A93" i="55"/>
  <c r="M92" i="55"/>
  <c r="L92" i="55"/>
  <c r="K92" i="55"/>
  <c r="J92" i="55"/>
  <c r="I92" i="55"/>
  <c r="H92" i="55"/>
  <c r="G92" i="55"/>
  <c r="F92" i="55"/>
  <c r="E92" i="55"/>
  <c r="D92" i="55"/>
  <c r="C92" i="55"/>
  <c r="B92" i="55"/>
  <c r="A92" i="55"/>
  <c r="M91" i="55"/>
  <c r="L91" i="55"/>
  <c r="K91" i="55"/>
  <c r="J91" i="55"/>
  <c r="I91" i="55"/>
  <c r="H91" i="55"/>
  <c r="G91" i="55"/>
  <c r="F91" i="55"/>
  <c r="E91" i="55"/>
  <c r="D91" i="55"/>
  <c r="C91" i="55"/>
  <c r="B91" i="55"/>
  <c r="A91" i="55"/>
  <c r="M90" i="55"/>
  <c r="L90" i="55"/>
  <c r="K90" i="55"/>
  <c r="J90" i="55"/>
  <c r="I90" i="55"/>
  <c r="H90" i="55"/>
  <c r="G90" i="55"/>
  <c r="F90" i="55"/>
  <c r="E90" i="55"/>
  <c r="D90" i="55"/>
  <c r="C90" i="55"/>
  <c r="B90" i="55"/>
  <c r="A90" i="55"/>
  <c r="M89" i="55"/>
  <c r="L89" i="55"/>
  <c r="K89" i="55"/>
  <c r="J89" i="55"/>
  <c r="I89" i="55"/>
  <c r="H89" i="55"/>
  <c r="G89" i="55"/>
  <c r="F89" i="55"/>
  <c r="E89" i="55"/>
  <c r="D89" i="55"/>
  <c r="C89" i="55"/>
  <c r="B89" i="55"/>
  <c r="A89" i="55"/>
  <c r="M88" i="55"/>
  <c r="L88" i="55"/>
  <c r="K88" i="55"/>
  <c r="J88" i="55"/>
  <c r="I88" i="55"/>
  <c r="H88" i="55"/>
  <c r="G88" i="55"/>
  <c r="F88" i="55"/>
  <c r="E88" i="55"/>
  <c r="D88" i="55"/>
  <c r="C88" i="55"/>
  <c r="B88" i="55"/>
  <c r="A88" i="55"/>
  <c r="M87" i="55"/>
  <c r="L87" i="55"/>
  <c r="K87" i="55"/>
  <c r="J87" i="55"/>
  <c r="I87" i="55"/>
  <c r="H87" i="55"/>
  <c r="G87" i="55"/>
  <c r="F87" i="55"/>
  <c r="E87" i="55"/>
  <c r="D87" i="55"/>
  <c r="C87" i="55"/>
  <c r="B87" i="55"/>
  <c r="A87" i="55"/>
  <c r="M86" i="55"/>
  <c r="L86" i="55"/>
  <c r="K86" i="55"/>
  <c r="J86" i="55"/>
  <c r="I86" i="55"/>
  <c r="H86" i="55"/>
  <c r="G86" i="55"/>
  <c r="F86" i="55"/>
  <c r="E86" i="55"/>
  <c r="D86" i="55"/>
  <c r="C86" i="55"/>
  <c r="B86" i="55"/>
  <c r="A86" i="55"/>
  <c r="M85" i="55"/>
  <c r="L85" i="55"/>
  <c r="K85" i="55"/>
  <c r="J85" i="55"/>
  <c r="I85" i="55"/>
  <c r="H85" i="55"/>
  <c r="G85" i="55"/>
  <c r="F85" i="55"/>
  <c r="E85" i="55"/>
  <c r="D85" i="55"/>
  <c r="C85" i="55"/>
  <c r="B85" i="55"/>
  <c r="A85" i="55"/>
  <c r="M84" i="55"/>
  <c r="L84" i="55"/>
  <c r="K84" i="55"/>
  <c r="J84" i="55"/>
  <c r="I84" i="55"/>
  <c r="H84" i="55"/>
  <c r="G84" i="55"/>
  <c r="F84" i="55"/>
  <c r="E84" i="55"/>
  <c r="D84" i="55"/>
  <c r="C84" i="55"/>
  <c r="B84" i="55"/>
  <c r="A84" i="55"/>
  <c r="M83" i="55"/>
  <c r="L83" i="55"/>
  <c r="K83" i="55"/>
  <c r="J83" i="55"/>
  <c r="I83" i="55"/>
  <c r="H83" i="55"/>
  <c r="G83" i="55"/>
  <c r="F83" i="55"/>
  <c r="E83" i="55"/>
  <c r="D83" i="55"/>
  <c r="C83" i="55"/>
  <c r="B83" i="55"/>
  <c r="A83" i="55"/>
  <c r="M82" i="55"/>
  <c r="L82" i="55"/>
  <c r="K82" i="55"/>
  <c r="J82" i="55"/>
  <c r="I82" i="55"/>
  <c r="H82" i="55"/>
  <c r="G82" i="55"/>
  <c r="F82" i="55"/>
  <c r="E82" i="55"/>
  <c r="D82" i="55"/>
  <c r="C82" i="55"/>
  <c r="B82" i="55"/>
  <c r="A82" i="55"/>
  <c r="M81" i="55"/>
  <c r="L81" i="55"/>
  <c r="K81" i="55"/>
  <c r="J81" i="55"/>
  <c r="I81" i="55"/>
  <c r="H81" i="55"/>
  <c r="G81" i="55"/>
  <c r="F81" i="55"/>
  <c r="E81" i="55"/>
  <c r="D81" i="55"/>
  <c r="C81" i="55"/>
  <c r="B81" i="55"/>
  <c r="A81" i="55"/>
  <c r="M80" i="55"/>
  <c r="L80" i="55"/>
  <c r="K80" i="55"/>
  <c r="J80" i="55"/>
  <c r="I80" i="55"/>
  <c r="H80" i="55"/>
  <c r="G80" i="55"/>
  <c r="F80" i="55"/>
  <c r="E80" i="55"/>
  <c r="D80" i="55"/>
  <c r="C80" i="55"/>
  <c r="B80" i="55"/>
  <c r="A80" i="55"/>
  <c r="M79" i="55"/>
  <c r="L79" i="55"/>
  <c r="K79" i="55"/>
  <c r="J79" i="55"/>
  <c r="I79" i="55"/>
  <c r="H79" i="55"/>
  <c r="G79" i="55"/>
  <c r="F79" i="55"/>
  <c r="E79" i="55"/>
  <c r="D79" i="55"/>
  <c r="C79" i="55"/>
  <c r="B79" i="55"/>
  <c r="A79" i="55"/>
  <c r="M78" i="55"/>
  <c r="L78" i="55"/>
  <c r="K78" i="55"/>
  <c r="J78" i="55"/>
  <c r="I78" i="55"/>
  <c r="H78" i="55"/>
  <c r="G78" i="55"/>
  <c r="F78" i="55"/>
  <c r="E78" i="55"/>
  <c r="D78" i="55"/>
  <c r="C78" i="55"/>
  <c r="B78" i="55"/>
  <c r="A78" i="55"/>
  <c r="I77" i="55"/>
  <c r="D77" i="55"/>
  <c r="C77" i="55"/>
  <c r="B77" i="55"/>
  <c r="A77" i="55"/>
  <c r="M76" i="55"/>
  <c r="L76" i="55"/>
  <c r="K76" i="55"/>
  <c r="J76" i="55"/>
  <c r="I76" i="55"/>
  <c r="H76" i="55"/>
  <c r="G76" i="55"/>
  <c r="F76" i="55"/>
  <c r="E76" i="55"/>
  <c r="D76" i="55"/>
  <c r="C76" i="55"/>
  <c r="B76" i="55"/>
  <c r="A76" i="55"/>
  <c r="M75" i="55"/>
  <c r="L75" i="55"/>
  <c r="K75" i="55"/>
  <c r="J75" i="55"/>
  <c r="I75" i="55"/>
  <c r="H75" i="55"/>
  <c r="G75" i="55"/>
  <c r="F75" i="55"/>
  <c r="E75" i="55"/>
  <c r="D75" i="55"/>
  <c r="C75" i="55"/>
  <c r="B75" i="55"/>
  <c r="A75" i="55"/>
  <c r="M74" i="55"/>
  <c r="L74" i="55"/>
  <c r="K74" i="55"/>
  <c r="J74" i="55"/>
  <c r="I74" i="55"/>
  <c r="H74" i="55"/>
  <c r="G74" i="55"/>
  <c r="F74" i="55"/>
  <c r="E74" i="55"/>
  <c r="D74" i="55"/>
  <c r="C74" i="55"/>
  <c r="B74" i="55"/>
  <c r="A74" i="55"/>
  <c r="M73" i="55"/>
  <c r="L73" i="55"/>
  <c r="K73" i="55"/>
  <c r="J73" i="55"/>
  <c r="I73" i="55"/>
  <c r="H73" i="55"/>
  <c r="G73" i="55"/>
  <c r="F73" i="55"/>
  <c r="E73" i="55"/>
  <c r="D73" i="55"/>
  <c r="C73" i="55"/>
  <c r="B73" i="55"/>
  <c r="A73" i="55"/>
  <c r="L72" i="55"/>
  <c r="K72" i="55"/>
  <c r="J72" i="55"/>
  <c r="I72" i="55"/>
  <c r="H72" i="55"/>
  <c r="G72" i="55"/>
  <c r="F72" i="55"/>
  <c r="E72" i="55"/>
  <c r="D72" i="55"/>
  <c r="C72" i="55"/>
  <c r="B72" i="55"/>
  <c r="A72" i="55"/>
  <c r="L71" i="55"/>
  <c r="K71" i="55"/>
  <c r="J71" i="55"/>
  <c r="I71" i="55"/>
  <c r="H71" i="55"/>
  <c r="G71" i="55"/>
  <c r="F71" i="55"/>
  <c r="E71" i="55"/>
  <c r="D71" i="55"/>
  <c r="C71" i="55"/>
  <c r="B71" i="55"/>
  <c r="A71" i="55"/>
  <c r="L70" i="55"/>
  <c r="K70" i="55"/>
  <c r="J70" i="55"/>
  <c r="I70" i="55"/>
  <c r="H70" i="55"/>
  <c r="G70" i="55"/>
  <c r="F70" i="55"/>
  <c r="E70" i="55"/>
  <c r="D70" i="55"/>
  <c r="C70" i="55"/>
  <c r="B70" i="55"/>
  <c r="A70" i="55"/>
  <c r="L69" i="55"/>
  <c r="K69" i="55"/>
  <c r="J69" i="55"/>
  <c r="I69" i="55"/>
  <c r="H69" i="55"/>
  <c r="G69" i="55"/>
  <c r="F69" i="55"/>
  <c r="E69" i="55"/>
  <c r="D69" i="55"/>
  <c r="C69" i="55"/>
  <c r="B69" i="55"/>
  <c r="A69" i="55"/>
  <c r="L68" i="55"/>
  <c r="K68" i="55"/>
  <c r="J68" i="55"/>
  <c r="I68" i="55"/>
  <c r="H68" i="55"/>
  <c r="G68" i="55"/>
  <c r="F68" i="55"/>
  <c r="E68" i="55"/>
  <c r="D68" i="55"/>
  <c r="C68" i="55"/>
  <c r="B68" i="55"/>
  <c r="A68" i="55"/>
  <c r="L67" i="55"/>
  <c r="K67" i="55"/>
  <c r="J67" i="55"/>
  <c r="I67" i="55"/>
  <c r="H67" i="55"/>
  <c r="G67" i="55"/>
  <c r="F67" i="55"/>
  <c r="E67" i="55"/>
  <c r="D67" i="55"/>
  <c r="C67" i="55"/>
  <c r="B67" i="55"/>
  <c r="A67" i="55"/>
  <c r="L66" i="55"/>
  <c r="K66" i="55"/>
  <c r="I66" i="55"/>
  <c r="H66" i="55"/>
  <c r="G66" i="55"/>
  <c r="F66" i="55"/>
  <c r="E66" i="55"/>
  <c r="D66" i="55"/>
  <c r="C66" i="55"/>
  <c r="B66" i="55"/>
  <c r="A66" i="55"/>
  <c r="L65" i="55"/>
  <c r="K65" i="55"/>
  <c r="J65" i="55"/>
  <c r="I65" i="55"/>
  <c r="H65" i="55"/>
  <c r="G65" i="55"/>
  <c r="F65" i="55"/>
  <c r="E65" i="55"/>
  <c r="D65" i="55"/>
  <c r="C65" i="55"/>
  <c r="B65" i="55"/>
  <c r="A65" i="55"/>
  <c r="L64" i="55"/>
  <c r="K64" i="55"/>
  <c r="J64" i="55"/>
  <c r="I64" i="55"/>
  <c r="H64" i="55"/>
  <c r="G64" i="55"/>
  <c r="F64" i="55"/>
  <c r="E64" i="55"/>
  <c r="D64" i="55"/>
  <c r="C64" i="55"/>
  <c r="B64" i="55"/>
  <c r="A64" i="55"/>
  <c r="L63" i="55"/>
  <c r="K63" i="55"/>
  <c r="J63" i="55"/>
  <c r="I63" i="55"/>
  <c r="H63" i="55"/>
  <c r="G63" i="55"/>
  <c r="F63" i="55"/>
  <c r="E63" i="55"/>
  <c r="D63" i="55"/>
  <c r="C63" i="55"/>
  <c r="B63" i="55"/>
  <c r="A63" i="55"/>
  <c r="L62" i="55"/>
  <c r="K62" i="55"/>
  <c r="J62" i="55"/>
  <c r="I62" i="55"/>
  <c r="H62" i="55"/>
  <c r="G62" i="55"/>
  <c r="F62" i="55"/>
  <c r="E62" i="55"/>
  <c r="D62" i="55"/>
  <c r="C62" i="55"/>
  <c r="B62" i="55"/>
  <c r="A62" i="55"/>
  <c r="L61" i="55"/>
  <c r="K61" i="55"/>
  <c r="J61" i="55"/>
  <c r="I61" i="55"/>
  <c r="H61" i="55"/>
  <c r="G61" i="55"/>
  <c r="F61" i="55"/>
  <c r="E61" i="55"/>
  <c r="D61" i="55"/>
  <c r="C61" i="55"/>
  <c r="B61" i="55"/>
  <c r="A61" i="55"/>
  <c r="L60" i="55"/>
  <c r="K60" i="55"/>
  <c r="J60" i="55"/>
  <c r="I60" i="55"/>
  <c r="H60" i="55"/>
  <c r="G60" i="55"/>
  <c r="F60" i="55"/>
  <c r="E60" i="55"/>
  <c r="D60" i="55"/>
  <c r="C60" i="55"/>
  <c r="B60" i="55"/>
  <c r="A60" i="55"/>
  <c r="L59" i="55"/>
  <c r="K59" i="55"/>
  <c r="J59" i="55"/>
  <c r="I59" i="55"/>
  <c r="H59" i="55"/>
  <c r="G59" i="55"/>
  <c r="F59" i="55"/>
  <c r="E59" i="55"/>
  <c r="D59" i="55"/>
  <c r="C59" i="55"/>
  <c r="B59" i="55"/>
  <c r="A59" i="55"/>
  <c r="L58" i="55"/>
  <c r="K58" i="55"/>
  <c r="J58" i="55"/>
  <c r="I58" i="55"/>
  <c r="H58" i="55"/>
  <c r="G58" i="55"/>
  <c r="F58" i="55"/>
  <c r="E58" i="55"/>
  <c r="D58" i="55"/>
  <c r="C58" i="55"/>
  <c r="B58" i="55"/>
  <c r="A58" i="55"/>
  <c r="L57" i="55"/>
  <c r="K57" i="55"/>
  <c r="J57" i="55"/>
  <c r="I57" i="55"/>
  <c r="H57" i="55"/>
  <c r="G57" i="55"/>
  <c r="F57" i="55"/>
  <c r="E57" i="55"/>
  <c r="D57" i="55"/>
  <c r="C57" i="55"/>
  <c r="B57" i="55"/>
  <c r="A57" i="55"/>
  <c r="L56" i="55"/>
  <c r="K56" i="55"/>
  <c r="J56" i="55"/>
  <c r="I56" i="55"/>
  <c r="H56" i="55"/>
  <c r="G56" i="55"/>
  <c r="F56" i="55"/>
  <c r="E56" i="55"/>
  <c r="D56" i="55"/>
  <c r="C56" i="55"/>
  <c r="B56" i="55"/>
  <c r="A56" i="55"/>
  <c r="L55" i="55"/>
  <c r="K55" i="55"/>
  <c r="J55" i="55"/>
  <c r="I55" i="55"/>
  <c r="H55" i="55"/>
  <c r="G55" i="55"/>
  <c r="F55" i="55"/>
  <c r="E55" i="55"/>
  <c r="D55" i="55"/>
  <c r="C55" i="55"/>
  <c r="B55" i="55"/>
  <c r="A55" i="55"/>
  <c r="L54" i="55"/>
  <c r="K54" i="55"/>
  <c r="J54" i="55"/>
  <c r="I54" i="55"/>
  <c r="H54" i="55"/>
  <c r="G54" i="55"/>
  <c r="F54" i="55"/>
  <c r="E54" i="55"/>
  <c r="D54" i="55"/>
  <c r="C54" i="55"/>
  <c r="B54" i="55"/>
  <c r="A54" i="55"/>
  <c r="L53" i="55"/>
  <c r="K53" i="55"/>
  <c r="J53" i="55"/>
  <c r="I53" i="55"/>
  <c r="H53" i="55"/>
  <c r="G53" i="55"/>
  <c r="F53" i="55"/>
  <c r="E53" i="55"/>
  <c r="D53" i="55"/>
  <c r="C53" i="55"/>
  <c r="B53" i="55"/>
  <c r="A53" i="55"/>
  <c r="L52" i="55"/>
  <c r="K52" i="55"/>
  <c r="J52" i="55"/>
  <c r="I52" i="55"/>
  <c r="H52" i="55"/>
  <c r="G52" i="55"/>
  <c r="F52" i="55"/>
  <c r="E52" i="55"/>
  <c r="D52" i="55"/>
  <c r="C52" i="55"/>
  <c r="B52" i="55"/>
  <c r="A52" i="55"/>
  <c r="L51" i="55"/>
  <c r="K51" i="55"/>
  <c r="J51" i="55"/>
  <c r="I51" i="55"/>
  <c r="H51" i="55"/>
  <c r="G51" i="55"/>
  <c r="F51" i="55"/>
  <c r="E51" i="55"/>
  <c r="D51" i="55"/>
  <c r="C51" i="55"/>
  <c r="B51" i="55"/>
  <c r="A51" i="55"/>
  <c r="L50" i="55"/>
  <c r="K50" i="55"/>
  <c r="J50" i="55"/>
  <c r="I50" i="55"/>
  <c r="H50" i="55"/>
  <c r="G50" i="55"/>
  <c r="F50" i="55"/>
  <c r="E50" i="55"/>
  <c r="D50" i="55"/>
  <c r="C50" i="55"/>
  <c r="B50" i="55"/>
  <c r="A50" i="55"/>
  <c r="L49" i="55"/>
  <c r="K49" i="55"/>
  <c r="J49" i="55"/>
  <c r="I49" i="55"/>
  <c r="H49" i="55"/>
  <c r="G49" i="55"/>
  <c r="F49" i="55"/>
  <c r="E49" i="55"/>
  <c r="D49" i="55"/>
  <c r="C49" i="55"/>
  <c r="B49" i="55"/>
  <c r="A49" i="55"/>
  <c r="L48" i="55"/>
  <c r="K48" i="55"/>
  <c r="J48" i="55"/>
  <c r="I48" i="55"/>
  <c r="H48" i="55"/>
  <c r="G48" i="55"/>
  <c r="F48" i="55"/>
  <c r="E48" i="55"/>
  <c r="D48" i="55"/>
  <c r="C48" i="55"/>
  <c r="B48" i="55"/>
  <c r="A48" i="55"/>
  <c r="L47" i="55"/>
  <c r="K47" i="55"/>
  <c r="J47" i="55"/>
  <c r="I47" i="55"/>
  <c r="H47" i="55"/>
  <c r="G47" i="55"/>
  <c r="F47" i="55"/>
  <c r="E47" i="55"/>
  <c r="D47" i="55"/>
  <c r="C47" i="55"/>
  <c r="B47" i="55"/>
  <c r="A47" i="55"/>
  <c r="L46" i="55"/>
  <c r="K46" i="55"/>
  <c r="J46" i="55"/>
  <c r="I46" i="55"/>
  <c r="H46" i="55"/>
  <c r="G46" i="55"/>
  <c r="F46" i="55"/>
  <c r="E46" i="55"/>
  <c r="D46" i="55"/>
  <c r="C46" i="55"/>
  <c r="B46" i="55"/>
  <c r="A46" i="55"/>
  <c r="C5" i="56"/>
  <c r="Q36" i="55"/>
  <c r="P36" i="55"/>
  <c r="O36" i="55"/>
  <c r="N36" i="55"/>
  <c r="M36" i="55"/>
  <c r="L36" i="55"/>
  <c r="K36" i="55"/>
  <c r="J36" i="55"/>
  <c r="I36" i="55"/>
  <c r="H36" i="55"/>
  <c r="G36" i="55"/>
  <c r="F36" i="55"/>
  <c r="Q35" i="55"/>
  <c r="P35" i="55"/>
  <c r="O35" i="55"/>
  <c r="N35" i="55"/>
  <c r="M35" i="55"/>
  <c r="L35" i="55"/>
  <c r="K35" i="55"/>
  <c r="J35" i="55"/>
  <c r="I35" i="55"/>
  <c r="H35" i="55"/>
  <c r="G35" i="55"/>
  <c r="F35" i="55"/>
  <c r="Q34" i="55"/>
  <c r="P34" i="55"/>
  <c r="O34" i="55"/>
  <c r="N34" i="55"/>
  <c r="M34" i="55"/>
  <c r="L34" i="55"/>
  <c r="K34" i="55"/>
  <c r="J34" i="55"/>
  <c r="I34" i="55"/>
  <c r="H34" i="55"/>
  <c r="G34" i="55"/>
  <c r="F34" i="55"/>
  <c r="Q33" i="55"/>
  <c r="P33" i="55"/>
  <c r="O33" i="55"/>
  <c r="N33" i="55"/>
  <c r="M33" i="55"/>
  <c r="L33" i="55"/>
  <c r="K33" i="55"/>
  <c r="J33" i="55"/>
  <c r="I33" i="55"/>
  <c r="H33" i="55"/>
  <c r="G33" i="55"/>
  <c r="F33" i="55"/>
  <c r="Q32" i="55"/>
  <c r="P32" i="55"/>
  <c r="O32" i="55"/>
  <c r="N32" i="55"/>
  <c r="M32" i="55"/>
  <c r="L32" i="55"/>
  <c r="K32" i="55"/>
  <c r="J32" i="55"/>
  <c r="I32" i="55"/>
  <c r="H32" i="55"/>
  <c r="G32" i="55"/>
  <c r="F32" i="55"/>
  <c r="Q31" i="55"/>
  <c r="P31" i="55"/>
  <c r="O31" i="55"/>
  <c r="N31" i="55"/>
  <c r="M31" i="55"/>
  <c r="L31" i="55"/>
  <c r="K31" i="55"/>
  <c r="J31" i="55"/>
  <c r="I31" i="55"/>
  <c r="H31" i="55"/>
  <c r="G31" i="55"/>
  <c r="F31" i="55"/>
  <c r="Q30" i="55"/>
  <c r="P30" i="55"/>
  <c r="O30" i="55"/>
  <c r="N30" i="55"/>
  <c r="M30" i="55"/>
  <c r="L30" i="55"/>
  <c r="K30" i="55"/>
  <c r="J30" i="55"/>
  <c r="I30" i="55"/>
  <c r="H30" i="55"/>
  <c r="G30" i="55"/>
  <c r="F30" i="55"/>
  <c r="E27" i="55"/>
  <c r="M13" i="34"/>
  <c r="M12" i="34"/>
  <c r="E30" i="55"/>
  <c r="M11" i="34"/>
  <c r="M10" i="34"/>
  <c r="F71" i="53" l="1"/>
  <c r="G71" i="53"/>
  <c r="H71" i="53"/>
  <c r="E71" i="53"/>
  <c r="B67" i="56"/>
  <c r="E204" i="31"/>
  <c r="C3" i="56" s="1"/>
  <c r="C64" i="56"/>
  <c r="C6" i="56"/>
  <c r="R35" i="55"/>
  <c r="R36" i="55"/>
  <c r="R32" i="55"/>
  <c r="R31" i="55"/>
  <c r="R33" i="55"/>
  <c r="R34" i="55"/>
  <c r="R30" i="55"/>
  <c r="C2" i="55"/>
  <c r="D8" i="55"/>
  <c r="D11" i="55" s="1"/>
  <c r="D14" i="55" s="1"/>
  <c r="D17" i="55" s="1"/>
  <c r="C8" i="55"/>
  <c r="C11" i="55" s="1"/>
  <c r="C14" i="55" s="1"/>
  <c r="C17" i="55" s="1"/>
  <c r="T25" i="31"/>
  <c r="T24" i="31"/>
  <c r="T23" i="31"/>
  <c r="T22" i="31"/>
  <c r="T21" i="31"/>
  <c r="H65" i="53"/>
  <c r="G65" i="53"/>
  <c r="F65" i="53"/>
  <c r="H64" i="53"/>
  <c r="G64" i="53"/>
  <c r="F64" i="53"/>
  <c r="H63" i="53"/>
  <c r="G63" i="53"/>
  <c r="F63" i="53"/>
  <c r="H62" i="53"/>
  <c r="G62" i="53"/>
  <c r="F62" i="53"/>
  <c r="H61" i="53"/>
  <c r="G61" i="53"/>
  <c r="F61" i="53"/>
  <c r="H59" i="53"/>
  <c r="G59" i="53"/>
  <c r="F59" i="53"/>
  <c r="H58" i="53"/>
  <c r="G58" i="53"/>
  <c r="F58" i="53"/>
  <c r="H57" i="53"/>
  <c r="G57" i="53"/>
  <c r="F57" i="53"/>
  <c r="H56" i="53"/>
  <c r="G56" i="53"/>
  <c r="F56" i="53"/>
  <c r="H55" i="53"/>
  <c r="G55" i="53"/>
  <c r="F55" i="53"/>
  <c r="H54" i="53"/>
  <c r="G54" i="53"/>
  <c r="F54" i="53"/>
  <c r="E65" i="53"/>
  <c r="E64" i="53"/>
  <c r="E63" i="53"/>
  <c r="E62" i="53"/>
  <c r="E61" i="53"/>
  <c r="E59" i="53"/>
  <c r="E58" i="53"/>
  <c r="E57" i="53"/>
  <c r="E56" i="53"/>
  <c r="E55" i="53"/>
  <c r="C67" i="56" l="1"/>
  <c r="B69" i="56"/>
  <c r="C10" i="56"/>
  <c r="C4" i="56"/>
  <c r="C63" i="56" s="1"/>
  <c r="E67" i="53"/>
  <c r="E68" i="53"/>
  <c r="H66" i="53"/>
  <c r="G67" i="53"/>
  <c r="H67" i="53"/>
  <c r="G68" i="53"/>
  <c r="F69" i="53"/>
  <c r="F68" i="53"/>
  <c r="E66" i="53"/>
  <c r="H68" i="53"/>
  <c r="G69" i="53"/>
  <c r="E69" i="53"/>
  <c r="F66" i="53"/>
  <c r="G66" i="53"/>
  <c r="F67" i="53"/>
  <c r="H69" i="53"/>
  <c r="R25" i="31"/>
  <c r="R24" i="31"/>
  <c r="R23" i="31"/>
  <c r="R22" i="31"/>
  <c r="S25" i="31"/>
  <c r="S24" i="31"/>
  <c r="S23" i="31"/>
  <c r="S21" i="31"/>
  <c r="S22" i="31"/>
  <c r="Q25" i="31"/>
  <c r="E34" i="55" s="1"/>
  <c r="Q24" i="31"/>
  <c r="E33" i="55" s="1"/>
  <c r="Q23" i="31"/>
  <c r="Q22" i="31"/>
  <c r="J19" i="31"/>
  <c r="J21" i="31"/>
  <c r="J66" i="55" s="1"/>
  <c r="H5" i="53"/>
  <c r="G5" i="53"/>
  <c r="G77" i="55" s="1"/>
  <c r="F5" i="53"/>
  <c r="F77" i="55" s="1"/>
  <c r="E5" i="53"/>
  <c r="E77" i="55" s="1"/>
  <c r="F22" i="55" l="1"/>
  <c r="B43" i="56"/>
  <c r="B22" i="56"/>
  <c r="B30" i="56" s="1"/>
  <c r="C30" i="56" s="1"/>
  <c r="C46" i="56" s="1"/>
  <c r="E22" i="55"/>
  <c r="B42" i="56"/>
  <c r="B44" i="56"/>
  <c r="B41" i="56"/>
  <c r="B45" i="56"/>
  <c r="B46" i="56"/>
  <c r="E32" i="55"/>
  <c r="B37" i="56"/>
  <c r="B21" i="56"/>
  <c r="B29" i="56" s="1"/>
  <c r="C29" i="56" s="1"/>
  <c r="B35" i="56"/>
  <c r="B38" i="56"/>
  <c r="F21" i="55"/>
  <c r="B34" i="56"/>
  <c r="E31" i="55"/>
  <c r="B36" i="56"/>
  <c r="E21" i="55"/>
  <c r="B39" i="56"/>
  <c r="E24" i="55"/>
  <c r="F24" i="55"/>
  <c r="E23" i="55"/>
  <c r="F23" i="55"/>
  <c r="B57" i="56"/>
  <c r="B56" i="56"/>
  <c r="B55" i="56"/>
  <c r="B24" i="56"/>
  <c r="B32" i="56" s="1"/>
  <c r="C32" i="56" s="1"/>
  <c r="B60" i="56"/>
  <c r="B59" i="56"/>
  <c r="B58" i="56"/>
  <c r="B49" i="56"/>
  <c r="B48" i="56"/>
  <c r="B23" i="56"/>
  <c r="B31" i="56" s="1"/>
  <c r="C31" i="56" s="1"/>
  <c r="B53" i="56"/>
  <c r="B52" i="56"/>
  <c r="B51" i="56"/>
  <c r="B50" i="56"/>
  <c r="E70" i="53"/>
  <c r="H70" i="53"/>
  <c r="H53" i="53"/>
  <c r="M53" i="53" s="1"/>
  <c r="H77" i="55"/>
  <c r="C21" i="56"/>
  <c r="U32" i="55"/>
  <c r="C22" i="56"/>
  <c r="U33" i="55"/>
  <c r="C23" i="56"/>
  <c r="U34" i="55"/>
  <c r="C24" i="56"/>
  <c r="U31" i="55"/>
  <c r="Q26" i="31"/>
  <c r="C20" i="56" s="1"/>
  <c r="C41" i="56"/>
  <c r="F53" i="53"/>
  <c r="K53" i="53" s="1"/>
  <c r="C48" i="56"/>
  <c r="G53" i="53"/>
  <c r="L53" i="53" s="1"/>
  <c r="J68" i="53"/>
  <c r="E53" i="53"/>
  <c r="J53" i="53" s="1"/>
  <c r="F14" i="55"/>
  <c r="E8" i="55"/>
  <c r="E14" i="55"/>
  <c r="F8" i="55"/>
  <c r="E11" i="55"/>
  <c r="F17" i="55"/>
  <c r="E17" i="55"/>
  <c r="F11" i="55"/>
  <c r="U25" i="31"/>
  <c r="G24" i="55" s="1"/>
  <c r="U24" i="31"/>
  <c r="G23" i="55" s="1"/>
  <c r="U23" i="31"/>
  <c r="G22" i="55" s="1"/>
  <c r="U22" i="31"/>
  <c r="G21" i="55" s="1"/>
  <c r="U21" i="31"/>
  <c r="M5" i="53"/>
  <c r="M77" i="55" s="1"/>
  <c r="C55" i="56"/>
  <c r="L68" i="53"/>
  <c r="L66" i="53"/>
  <c r="G70" i="53"/>
  <c r="L5" i="53"/>
  <c r="L77" i="55" s="1"/>
  <c r="J67" i="53"/>
  <c r="C36" i="56" s="1"/>
  <c r="L69" i="53"/>
  <c r="J66" i="53"/>
  <c r="K68" i="53"/>
  <c r="K69" i="53"/>
  <c r="K66" i="53"/>
  <c r="F70" i="53"/>
  <c r="K5" i="53"/>
  <c r="K77" i="55" s="1"/>
  <c r="M66" i="53"/>
  <c r="J5" i="53"/>
  <c r="J77" i="55" s="1"/>
  <c r="C34" i="56"/>
  <c r="M69" i="53"/>
  <c r="M67" i="53"/>
  <c r="M68" i="53"/>
  <c r="K67" i="53"/>
  <c r="C43" i="56" s="1"/>
  <c r="J69" i="53"/>
  <c r="L67" i="53"/>
  <c r="M9" i="34"/>
  <c r="G37" i="55" l="1"/>
  <c r="C42" i="56"/>
  <c r="C37" i="56"/>
  <c r="C44" i="56"/>
  <c r="C38" i="56"/>
  <c r="K22" i="55"/>
  <c r="L22" i="55"/>
  <c r="J21" i="55"/>
  <c r="I22" i="55"/>
  <c r="N21" i="55"/>
  <c r="J22" i="55"/>
  <c r="N22" i="55"/>
  <c r="C39" i="56"/>
  <c r="I21" i="55"/>
  <c r="K21" i="55"/>
  <c r="C45" i="56"/>
  <c r="C35" i="56"/>
  <c r="L21" i="55"/>
  <c r="J23" i="55"/>
  <c r="I23" i="55"/>
  <c r="K23" i="55"/>
  <c r="L23" i="55"/>
  <c r="N23" i="55"/>
  <c r="N24" i="55"/>
  <c r="L24" i="55"/>
  <c r="K24" i="55"/>
  <c r="J24" i="55"/>
  <c r="I24" i="55"/>
  <c r="C49" i="56"/>
  <c r="C58" i="56"/>
  <c r="C50" i="56"/>
  <c r="G14" i="55"/>
  <c r="C51" i="56"/>
  <c r="C59" i="56"/>
  <c r="C52" i="56"/>
  <c r="C56" i="56"/>
  <c r="C57" i="56"/>
  <c r="C60" i="56"/>
  <c r="C53" i="56"/>
  <c r="M39" i="55"/>
  <c r="L38" i="55"/>
  <c r="G38" i="55"/>
  <c r="F38" i="55"/>
  <c r="H38" i="55"/>
  <c r="P38" i="55"/>
  <c r="M38" i="55"/>
  <c r="L39" i="55"/>
  <c r="O38" i="55"/>
  <c r="L37" i="55"/>
  <c r="H37" i="55"/>
  <c r="N39" i="55"/>
  <c r="I39" i="55"/>
  <c r="J37" i="55"/>
  <c r="K39" i="55"/>
  <c r="Q38" i="55"/>
  <c r="P37" i="55"/>
  <c r="I37" i="55"/>
  <c r="N38" i="55"/>
  <c r="O37" i="55"/>
  <c r="J39" i="55"/>
  <c r="N37" i="55"/>
  <c r="K38" i="55"/>
  <c r="I38" i="55"/>
  <c r="H39" i="55"/>
  <c r="M37" i="55"/>
  <c r="J38" i="55"/>
  <c r="G39" i="55"/>
  <c r="Q37" i="55"/>
  <c r="K37" i="55"/>
  <c r="F39" i="55"/>
  <c r="O39" i="55"/>
  <c r="Q39" i="55"/>
  <c r="F37" i="55"/>
  <c r="P39" i="55"/>
  <c r="G11" i="55"/>
  <c r="G17" i="55"/>
  <c r="G8" i="55"/>
  <c r="K11" i="55"/>
  <c r="L11" i="55"/>
  <c r="J11" i="55"/>
  <c r="I11" i="55"/>
  <c r="N11" i="55"/>
  <c r="L14" i="55"/>
  <c r="I14" i="55"/>
  <c r="K14" i="55"/>
  <c r="J14" i="55"/>
  <c r="N14" i="55"/>
  <c r="L8" i="55"/>
  <c r="K8" i="55"/>
  <c r="J8" i="55"/>
  <c r="I8" i="55"/>
  <c r="N8" i="55"/>
  <c r="K17" i="55"/>
  <c r="J17" i="55"/>
  <c r="I17" i="55"/>
  <c r="L17" i="55"/>
  <c r="N17" i="55"/>
  <c r="K40" i="55" l="1"/>
  <c r="J40" i="55"/>
  <c r="N40" i="55"/>
  <c r="H40" i="55"/>
  <c r="O40" i="55"/>
  <c r="G40" i="55"/>
  <c r="R37" i="55"/>
  <c r="M40" i="55"/>
  <c r="I40" i="55"/>
  <c r="L40" i="55"/>
  <c r="R38" i="55"/>
  <c r="Q40" i="55"/>
  <c r="F40" i="55"/>
  <c r="R39" i="55"/>
  <c r="P40" i="55"/>
  <c r="R40" i="55" l="1"/>
  <c r="C66" i="56" s="1"/>
</calcChain>
</file>

<file path=xl/sharedStrings.xml><?xml version="1.0" encoding="utf-8"?>
<sst xmlns="http://schemas.openxmlformats.org/spreadsheetml/2006/main" count="1187" uniqueCount="842">
  <si>
    <t>LoGICA INTERGOVERNMENTAL PROFILE: STRUCTURE OF SUBNATIONAL GOVERNANCE INSTITUTIONS</t>
  </si>
  <si>
    <t>General Country Information</t>
  </si>
  <si>
    <t>Comments / Clarification</t>
  </si>
  <si>
    <t>C1</t>
  </si>
  <si>
    <t>Basic Country Information</t>
  </si>
  <si>
    <t>C1.1</t>
  </si>
  <si>
    <t>Country Name</t>
  </si>
  <si>
    <t>Uganda (UGA)</t>
  </si>
  <si>
    <t>C1.2</t>
  </si>
  <si>
    <t>Information/Data for Year</t>
  </si>
  <si>
    <t>C1.3</t>
  </si>
  <si>
    <t>Total National Population</t>
  </si>
  <si>
    <t>Population based on Uganda Bureau of Statistics (Rural and Urban Population projections, 26th May 2022)</t>
  </si>
  <si>
    <t>C.4</t>
  </si>
  <si>
    <t>Main decentralization / subnational / intergovernmental legislation /policies</t>
  </si>
  <si>
    <t>Year  Enacted</t>
  </si>
  <si>
    <t>C4.1</t>
  </si>
  <si>
    <t>Constitution of the Republic of Uganda</t>
  </si>
  <si>
    <t>Amended 2005, 2015, 2017</t>
  </si>
  <si>
    <t>C4.2</t>
  </si>
  <si>
    <t>The Local Government Act (CAP 243)</t>
  </si>
  <si>
    <t>Amended 2010, 2013</t>
  </si>
  <si>
    <t>C4.3</t>
  </si>
  <si>
    <t>The Local Governments Financial and Accounting Regulations</t>
  </si>
  <si>
    <t>C4.4</t>
  </si>
  <si>
    <t>Public Finance Management Act</t>
  </si>
  <si>
    <t>Level / tier / type</t>
  </si>
  <si>
    <t>Institutional level/tier/type (name)</t>
  </si>
  <si>
    <t>Number of units</t>
  </si>
  <si>
    <t>Complete territorial coverage?</t>
  </si>
  <si>
    <t>Uniform structure ?</t>
  </si>
  <si>
    <t>Subnational Governance Level / Tier / Type</t>
  </si>
  <si>
    <t>…</t>
  </si>
  <si>
    <t>C</t>
  </si>
  <si>
    <t>National level</t>
  </si>
  <si>
    <t>National government</t>
  </si>
  <si>
    <t>1</t>
  </si>
  <si>
    <t>1-Main Regional</t>
  </si>
  <si>
    <t>main level/tier/type of regional governance institutions</t>
  </si>
  <si>
    <t>S1</t>
  </si>
  <si>
    <t>First level / tier / type</t>
  </si>
  <si>
    <t>Districts  / Cities (LC5)</t>
  </si>
  <si>
    <t>Yes</t>
  </si>
  <si>
    <t>2-Main Local</t>
  </si>
  <si>
    <t>There are 10 cities and 135 districts plus Kampala Capital City Authority (KCCA). KCCA is the legal entity, established by the Ugandan Parliament in 2011, that is responsible for the operations of the capital city of Kampala.</t>
  </si>
  <si>
    <t>2</t>
  </si>
  <si>
    <t>main level/tier/type of local governance institutions</t>
  </si>
  <si>
    <t>S2</t>
  </si>
  <si>
    <t>Second level / tier  / type</t>
  </si>
  <si>
    <t>Municipalities / City Divisions (LC4)</t>
  </si>
  <si>
    <t>No</t>
  </si>
  <si>
    <t>4-Urban</t>
  </si>
  <si>
    <t>In rural areas, elected county councils have been abolished. There are 31 municipal councils and 20 City Division Councils. Urban population estimate based on urbanization rate.</t>
  </si>
  <si>
    <t>3</t>
  </si>
  <si>
    <t>3-Lower Local</t>
  </si>
  <si>
    <t>level/tier/type of lower-level local governance institutions</t>
  </si>
  <si>
    <t>S3</t>
  </si>
  <si>
    <t>Third level / tier / type</t>
  </si>
  <si>
    <t>Subcounties / Towns / Municipal Divisions (LC3)</t>
  </si>
  <si>
    <t>There are 1495 Subcounties, 581 Town Councils, and 89 Municipal Divisions - all with the same status.</t>
  </si>
  <si>
    <t>4</t>
  </si>
  <si>
    <t>level/tier/type of urban local governance institutions</t>
  </si>
  <si>
    <t>S4</t>
  </si>
  <si>
    <t>Fourth level / tier / type</t>
  </si>
  <si>
    <t>Parishes / Wards (LC2)</t>
  </si>
  <si>
    <t>6-Other Local</t>
  </si>
  <si>
    <t>Parishes and Wards are administrative units, have elected chairpersons (LC2) and councils and a Parish Chief (Technical staff). The local government level closest to the people (LC1) is formed by 70,512 Villages (in rural areas) and Cells (in urban areas). These are the lowest administrative units, they have elected chairpersons (LC1) and councillors.</t>
  </si>
  <si>
    <t>5</t>
  </si>
  <si>
    <t>5-Other Regional</t>
  </si>
  <si>
    <t>other level/tier/type of regional governance institutions</t>
  </si>
  <si>
    <t>6</t>
  </si>
  <si>
    <t>other level/tier/type of local governance institutions</t>
  </si>
  <si>
    <t>LoGICA Intergovernmental Profile - Version 2023-09-24</t>
  </si>
  <si>
    <t>[Country Name]</t>
  </si>
  <si>
    <t>Afghanistan (AFG)</t>
  </si>
  <si>
    <t>Afghanistan</t>
  </si>
  <si>
    <t>AFG</t>
  </si>
  <si>
    <t>Albania (ALB)</t>
  </si>
  <si>
    <t>Albania</t>
  </si>
  <si>
    <t>ALB</t>
  </si>
  <si>
    <t>Algeria (DZA)</t>
  </si>
  <si>
    <t>Algeria</t>
  </si>
  <si>
    <t>DZA</t>
  </si>
  <si>
    <t>Angola (AGO)</t>
  </si>
  <si>
    <t>Angola</t>
  </si>
  <si>
    <t>AGO</t>
  </si>
  <si>
    <t>Argentina (ARG)</t>
  </si>
  <si>
    <t>Argentina</t>
  </si>
  <si>
    <t>ARG</t>
  </si>
  <si>
    <t>Armenia (ARM)</t>
  </si>
  <si>
    <t>Armenia</t>
  </si>
  <si>
    <t>ARM</t>
  </si>
  <si>
    <t>Australia (AUS)</t>
  </si>
  <si>
    <t>Australia</t>
  </si>
  <si>
    <t>AUS</t>
  </si>
  <si>
    <t>Austria (AUT)</t>
  </si>
  <si>
    <t>Austria</t>
  </si>
  <si>
    <t>AUT</t>
  </si>
  <si>
    <t>Azerbaijan (AZE)</t>
  </si>
  <si>
    <t>Azerbaijan</t>
  </si>
  <si>
    <t>AZE</t>
  </si>
  <si>
    <t>Bahamas (BHS)</t>
  </si>
  <si>
    <t>Bahamas</t>
  </si>
  <si>
    <t>BHS</t>
  </si>
  <si>
    <t>Bahrain (BHR)</t>
  </si>
  <si>
    <t>Bahrain</t>
  </si>
  <si>
    <t>BHR</t>
  </si>
  <si>
    <t>Bangladesh (BGD)</t>
  </si>
  <si>
    <t>Bangladesh</t>
  </si>
  <si>
    <t>BGD</t>
  </si>
  <si>
    <t>Belarus (BLR)</t>
  </si>
  <si>
    <t>Belarus</t>
  </si>
  <si>
    <t>BLR</t>
  </si>
  <si>
    <t>Belgium (BEL)</t>
  </si>
  <si>
    <t>Belgium</t>
  </si>
  <si>
    <t>BEL</t>
  </si>
  <si>
    <t>Belize (BLZ)</t>
  </si>
  <si>
    <t>Belize</t>
  </si>
  <si>
    <t>BLZ</t>
  </si>
  <si>
    <t>Benin (BEN)</t>
  </si>
  <si>
    <t>Benin</t>
  </si>
  <si>
    <t>BEN</t>
  </si>
  <si>
    <t>Bhutan (BTN)</t>
  </si>
  <si>
    <t>Bhutan</t>
  </si>
  <si>
    <t>BTN</t>
  </si>
  <si>
    <t>Bolivia (BOL)</t>
  </si>
  <si>
    <t>Bolivia</t>
  </si>
  <si>
    <t>BOL</t>
  </si>
  <si>
    <t>Bosnia and Herzegovina (BIH)</t>
  </si>
  <si>
    <t>Bosnia and Herzegovina</t>
  </si>
  <si>
    <t>BIH</t>
  </si>
  <si>
    <t>Botswana (BWA)</t>
  </si>
  <si>
    <t>Botswana</t>
  </si>
  <si>
    <t>BWA</t>
  </si>
  <si>
    <t>Brazil (BRA)</t>
  </si>
  <si>
    <t>Brazil</t>
  </si>
  <si>
    <t>BRA</t>
  </si>
  <si>
    <t>Brunei Darussalam (BRN)</t>
  </si>
  <si>
    <t>Brunei Darussalam</t>
  </si>
  <si>
    <t>BRN</t>
  </si>
  <si>
    <t>Bulgaria (BGR)</t>
  </si>
  <si>
    <t>Bulgaria</t>
  </si>
  <si>
    <t>BGR</t>
  </si>
  <si>
    <t>Burkina Faso (BFA)</t>
  </si>
  <si>
    <t>Burkina Faso</t>
  </si>
  <si>
    <t>BFA</t>
  </si>
  <si>
    <t>Burundi (BDI)</t>
  </si>
  <si>
    <t>Burundi</t>
  </si>
  <si>
    <t>BDI</t>
  </si>
  <si>
    <t>Cabo Verde (CPV)</t>
  </si>
  <si>
    <t>Cabo Verde</t>
  </si>
  <si>
    <t>CPV</t>
  </si>
  <si>
    <t>Cambodia (KHM)</t>
  </si>
  <si>
    <t>Cambodia</t>
  </si>
  <si>
    <t>KHM</t>
  </si>
  <si>
    <t>Cameroon (CMR)</t>
  </si>
  <si>
    <t>Cameroon</t>
  </si>
  <si>
    <t>CMR</t>
  </si>
  <si>
    <t>Canada (CAN)</t>
  </si>
  <si>
    <t>Canada</t>
  </si>
  <si>
    <t>CAN</t>
  </si>
  <si>
    <t>Central African Republic (CAF)</t>
  </si>
  <si>
    <t>Central African Republic</t>
  </si>
  <si>
    <t>CAF</t>
  </si>
  <si>
    <t>Chad (TCD)</t>
  </si>
  <si>
    <t>Chad</t>
  </si>
  <si>
    <t>TCD</t>
  </si>
  <si>
    <t>Chile (CHL)</t>
  </si>
  <si>
    <t>Chile</t>
  </si>
  <si>
    <t>CHL</t>
  </si>
  <si>
    <t>China (CHN)</t>
  </si>
  <si>
    <t>China</t>
  </si>
  <si>
    <t>CHN</t>
  </si>
  <si>
    <t>Colombia (COL)</t>
  </si>
  <si>
    <t>Colombia</t>
  </si>
  <si>
    <t>COL</t>
  </si>
  <si>
    <t>Comoros (COM)</t>
  </si>
  <si>
    <t>Comoros</t>
  </si>
  <si>
    <t>COM</t>
  </si>
  <si>
    <t>Congo (COG)</t>
  </si>
  <si>
    <t>Congo</t>
  </si>
  <si>
    <t>COG</t>
  </si>
  <si>
    <t>Costa Rica (CRI)</t>
  </si>
  <si>
    <t>Costa Rica</t>
  </si>
  <si>
    <t>CRI</t>
  </si>
  <si>
    <t>Côte d'Ivoire (CIV)</t>
  </si>
  <si>
    <t>Côte d'Ivoire</t>
  </si>
  <si>
    <t>CIV</t>
  </si>
  <si>
    <t>Croatia (HRV)</t>
  </si>
  <si>
    <t>Croatia</t>
  </si>
  <si>
    <t>HRV</t>
  </si>
  <si>
    <t>Cuba (CUB)</t>
  </si>
  <si>
    <t>Cuba</t>
  </si>
  <si>
    <t>CUB</t>
  </si>
  <si>
    <t>Cyprus (CYP)</t>
  </si>
  <si>
    <t>Cyprus</t>
  </si>
  <si>
    <t>CYP</t>
  </si>
  <si>
    <t>Czechia (CZE)</t>
  </si>
  <si>
    <t>Czechia</t>
  </si>
  <si>
    <t>CZE</t>
  </si>
  <si>
    <t>Democratic Republic of the Congo (DRC) (COD)</t>
  </si>
  <si>
    <t>Democratic Republic of the Congo (DRC)</t>
  </si>
  <si>
    <t>COD</t>
  </si>
  <si>
    <t>Denmark (DNK)</t>
  </si>
  <si>
    <t>Denmark</t>
  </si>
  <si>
    <t>DNK</t>
  </si>
  <si>
    <t>Djibouti (DJI)</t>
  </si>
  <si>
    <t>Djibouti</t>
  </si>
  <si>
    <t>DJI</t>
  </si>
  <si>
    <t>Dominican Republic  (DOM)</t>
  </si>
  <si>
    <t xml:space="preserve">Dominican Republic </t>
  </si>
  <si>
    <t>DOM</t>
  </si>
  <si>
    <t>Ecuador (ECU)</t>
  </si>
  <si>
    <t>Ecuador</t>
  </si>
  <si>
    <t>ECU</t>
  </si>
  <si>
    <t>Egypt (EGY)</t>
  </si>
  <si>
    <t>Egypt</t>
  </si>
  <si>
    <t>EGY</t>
  </si>
  <si>
    <t>El Salvador (SLV)</t>
  </si>
  <si>
    <t>El Salvador</t>
  </si>
  <si>
    <t>SLV</t>
  </si>
  <si>
    <t>Equatorial Guinea (GNQ)</t>
  </si>
  <si>
    <t>Equatorial Guinea</t>
  </si>
  <si>
    <t>GNQ</t>
  </si>
  <si>
    <t>Eritrea (ERI)</t>
  </si>
  <si>
    <t>Eritrea</t>
  </si>
  <si>
    <t>ERI</t>
  </si>
  <si>
    <t>Estonia (EST)</t>
  </si>
  <si>
    <t>Estonia</t>
  </si>
  <si>
    <t>EST</t>
  </si>
  <si>
    <t>Eswatini (SWZ)</t>
  </si>
  <si>
    <t>Eswatini</t>
  </si>
  <si>
    <t>SWZ</t>
  </si>
  <si>
    <t>Ethiopia (ETH)</t>
  </si>
  <si>
    <t>Ethiopia</t>
  </si>
  <si>
    <t>ETH</t>
  </si>
  <si>
    <t>Fiji (FJI)</t>
  </si>
  <si>
    <t>Fiji</t>
  </si>
  <si>
    <t>FJI</t>
  </si>
  <si>
    <t>Finland (FIN)</t>
  </si>
  <si>
    <t>Finland</t>
  </si>
  <si>
    <t>FIN</t>
  </si>
  <si>
    <t>France (FRA)</t>
  </si>
  <si>
    <t>France</t>
  </si>
  <si>
    <t>FRA</t>
  </si>
  <si>
    <t>Gabon (GAB)</t>
  </si>
  <si>
    <t>Gabon</t>
  </si>
  <si>
    <t>GAB</t>
  </si>
  <si>
    <t>Gambia (GMB)</t>
  </si>
  <si>
    <t>Gambia</t>
  </si>
  <si>
    <t>GMB</t>
  </si>
  <si>
    <t>Georgia (GEO)</t>
  </si>
  <si>
    <t>Georgia</t>
  </si>
  <si>
    <t>GEO</t>
  </si>
  <si>
    <t>Germany (DEU)</t>
  </si>
  <si>
    <t>Germany</t>
  </si>
  <si>
    <t>DEU</t>
  </si>
  <si>
    <t>Ghana (GHA)</t>
  </si>
  <si>
    <t>Ghana</t>
  </si>
  <si>
    <t>GHA</t>
  </si>
  <si>
    <t>Greece (GRC)</t>
  </si>
  <si>
    <t>Greece</t>
  </si>
  <si>
    <t>GRC</t>
  </si>
  <si>
    <t>Guatemala (GTM)</t>
  </si>
  <si>
    <t>Guatemala</t>
  </si>
  <si>
    <t>GTM</t>
  </si>
  <si>
    <t>Guinea (GIN)</t>
  </si>
  <si>
    <t>Guinea</t>
  </si>
  <si>
    <t>GIN</t>
  </si>
  <si>
    <t>Guinea-Bissau (GNB)</t>
  </si>
  <si>
    <t>Guinea-Bissau</t>
  </si>
  <si>
    <t>GNB</t>
  </si>
  <si>
    <t>Guyana (GUY)</t>
  </si>
  <si>
    <t>Guyana</t>
  </si>
  <si>
    <t>GUY</t>
  </si>
  <si>
    <t>Haiti (HTI)</t>
  </si>
  <si>
    <t>Haiti</t>
  </si>
  <si>
    <t>HTI</t>
  </si>
  <si>
    <t>Honduras (HND)</t>
  </si>
  <si>
    <t>Honduras</t>
  </si>
  <si>
    <t>HND</t>
  </si>
  <si>
    <t>Hungary (HUN)</t>
  </si>
  <si>
    <t>Hungary</t>
  </si>
  <si>
    <t>HUN</t>
  </si>
  <si>
    <t>Iceland (ISL)</t>
  </si>
  <si>
    <t>Iceland</t>
  </si>
  <si>
    <t>ISL</t>
  </si>
  <si>
    <t>India (IND)</t>
  </si>
  <si>
    <t>India</t>
  </si>
  <si>
    <t>IND</t>
  </si>
  <si>
    <t>Indonesia (IDN)</t>
  </si>
  <si>
    <t>Indonesia</t>
  </si>
  <si>
    <t>IDN</t>
  </si>
  <si>
    <t>Iran (IRN)</t>
  </si>
  <si>
    <t>Iran</t>
  </si>
  <si>
    <t>IRN</t>
  </si>
  <si>
    <t>Iraq (IRQ)</t>
  </si>
  <si>
    <t>Iraq</t>
  </si>
  <si>
    <t>IRQ</t>
  </si>
  <si>
    <t>Ireland (IRL)</t>
  </si>
  <si>
    <t>Ireland</t>
  </si>
  <si>
    <t>IRL</t>
  </si>
  <si>
    <t>Israel (ISR)</t>
  </si>
  <si>
    <t>Israel</t>
  </si>
  <si>
    <t>ISR</t>
  </si>
  <si>
    <t>Italy (ITA)</t>
  </si>
  <si>
    <t>Italy</t>
  </si>
  <si>
    <t>ITA</t>
  </si>
  <si>
    <t>Jamaica (JAM)</t>
  </si>
  <si>
    <t>Jamaica</t>
  </si>
  <si>
    <t>JAM</t>
  </si>
  <si>
    <t>Japan (JPN)</t>
  </si>
  <si>
    <t>Japan</t>
  </si>
  <si>
    <t>JPN</t>
  </si>
  <si>
    <t>Jordan (JOR)</t>
  </si>
  <si>
    <t>Jordan</t>
  </si>
  <si>
    <t>JOR</t>
  </si>
  <si>
    <t>Kazakhstan (KAZ)</t>
  </si>
  <si>
    <t>Kazakhstan</t>
  </si>
  <si>
    <t>KAZ</t>
  </si>
  <si>
    <t>Kenya (KEN)</t>
  </si>
  <si>
    <t>Kenya</t>
  </si>
  <si>
    <t>KEN</t>
  </si>
  <si>
    <t>Kiribati (KIR)</t>
  </si>
  <si>
    <t>Kiribati</t>
  </si>
  <si>
    <t>KIR</t>
  </si>
  <si>
    <t>Kuwait (KWT)</t>
  </si>
  <si>
    <t>Kuwait</t>
  </si>
  <si>
    <t>KWT</t>
  </si>
  <si>
    <t>Kyrgyzstan (KGZ)</t>
  </si>
  <si>
    <t>Kyrgyzstan</t>
  </si>
  <si>
    <t>KGZ</t>
  </si>
  <si>
    <t>Laos (LPDR) (LAO)</t>
  </si>
  <si>
    <t>Laos (LPDR)</t>
  </si>
  <si>
    <t>LAO</t>
  </si>
  <si>
    <t>Latvia (LVA)</t>
  </si>
  <si>
    <t>Latvia</t>
  </si>
  <si>
    <t>LVA</t>
  </si>
  <si>
    <t>Lebanon (LBN)</t>
  </si>
  <si>
    <t>Lebanon</t>
  </si>
  <si>
    <t>LBN</t>
  </si>
  <si>
    <t>Lesotho (LSO)</t>
  </si>
  <si>
    <t>Lesotho</t>
  </si>
  <si>
    <t>LSO</t>
  </si>
  <si>
    <t>Liberia (LBR)</t>
  </si>
  <si>
    <t>Liberia</t>
  </si>
  <si>
    <t>LBR</t>
  </si>
  <si>
    <t>Libya (LBY)</t>
  </si>
  <si>
    <t>Libya</t>
  </si>
  <si>
    <t>LBY</t>
  </si>
  <si>
    <t>Lithuania (LTU)</t>
  </si>
  <si>
    <t>Lithuania</t>
  </si>
  <si>
    <t>LTU</t>
  </si>
  <si>
    <t>Luxembourg (LUX)</t>
  </si>
  <si>
    <t>Luxembourg</t>
  </si>
  <si>
    <t>LUX</t>
  </si>
  <si>
    <t>Madagascar (MDG)</t>
  </si>
  <si>
    <t>Madagascar</t>
  </si>
  <si>
    <t>MDG</t>
  </si>
  <si>
    <t>Malawi (MWI)</t>
  </si>
  <si>
    <t>Malawi</t>
  </si>
  <si>
    <t>MWI</t>
  </si>
  <si>
    <t>Malaysia (MYS)</t>
  </si>
  <si>
    <t>Malaysia</t>
  </si>
  <si>
    <t>MYS</t>
  </si>
  <si>
    <t>Maldives (MDV)</t>
  </si>
  <si>
    <t>Maldives</t>
  </si>
  <si>
    <t>MDV</t>
  </si>
  <si>
    <t>Mali (MLI)</t>
  </si>
  <si>
    <t>Mali</t>
  </si>
  <si>
    <t>MLI</t>
  </si>
  <si>
    <t>Marshall Islands  (MHL)</t>
  </si>
  <si>
    <t xml:space="preserve">Marshall Islands </t>
  </si>
  <si>
    <t>MHL</t>
  </si>
  <si>
    <t>Mauritania (MRT)</t>
  </si>
  <si>
    <t>Mauritania</t>
  </si>
  <si>
    <t>MRT</t>
  </si>
  <si>
    <t>Mauritius (MUS)</t>
  </si>
  <si>
    <t>Mauritius</t>
  </si>
  <si>
    <t>MUS</t>
  </si>
  <si>
    <t>Mexico (MEX)</t>
  </si>
  <si>
    <t>Mexico</t>
  </si>
  <si>
    <t>MEX</t>
  </si>
  <si>
    <t>Micronesia (FSM)</t>
  </si>
  <si>
    <t>Micronesia</t>
  </si>
  <si>
    <t>FSM</t>
  </si>
  <si>
    <t>Moldova (MDA)</t>
  </si>
  <si>
    <t>Moldova</t>
  </si>
  <si>
    <t>MDA</t>
  </si>
  <si>
    <t>Mongolia (MNG)</t>
  </si>
  <si>
    <t>Mongolia</t>
  </si>
  <si>
    <t>MNG</t>
  </si>
  <si>
    <t>Morocco (MAR)</t>
  </si>
  <si>
    <t>Morocco</t>
  </si>
  <si>
    <t>MAR</t>
  </si>
  <si>
    <t>Mozambique (MOZ)</t>
  </si>
  <si>
    <t>Mozambique</t>
  </si>
  <si>
    <t>MOZ</t>
  </si>
  <si>
    <t>Myanmar (MMR)</t>
  </si>
  <si>
    <t>Myanmar</t>
  </si>
  <si>
    <t>MMR</t>
  </si>
  <si>
    <t>Namibia (NAM)</t>
  </si>
  <si>
    <t>Namibia</t>
  </si>
  <si>
    <t>NAM</t>
  </si>
  <si>
    <t>Nepal (NPL)</t>
  </si>
  <si>
    <t>Nepal</t>
  </si>
  <si>
    <t>NPL</t>
  </si>
  <si>
    <t>Netherlands (NLD)</t>
  </si>
  <si>
    <t>Netherlands</t>
  </si>
  <si>
    <t>NLD</t>
  </si>
  <si>
    <t>New Zealand (NZL)</t>
  </si>
  <si>
    <t>New Zealand</t>
  </si>
  <si>
    <t>NZL</t>
  </si>
  <si>
    <t>Nicaragua (NIC)</t>
  </si>
  <si>
    <t>Nicaragua</t>
  </si>
  <si>
    <t>NIC</t>
  </si>
  <si>
    <t>Niger (NER)</t>
  </si>
  <si>
    <t>Niger</t>
  </si>
  <si>
    <t>NER</t>
  </si>
  <si>
    <t>Nigeria (NGA)</t>
  </si>
  <si>
    <t>Nigeria</t>
  </si>
  <si>
    <t>NGA</t>
  </si>
  <si>
    <t>North Korea (DPRK) (PRK)</t>
  </si>
  <si>
    <t>North Korea (DPRK)</t>
  </si>
  <si>
    <t>PRK</t>
  </si>
  <si>
    <t>Norway (NOR)</t>
  </si>
  <si>
    <t>Norway</t>
  </si>
  <si>
    <t>NOR</t>
  </si>
  <si>
    <t>Oman (OMN)</t>
  </si>
  <si>
    <t>Oman</t>
  </si>
  <si>
    <t>OMN</t>
  </si>
  <si>
    <t>Palestine (PLE)</t>
  </si>
  <si>
    <t>Palestine</t>
  </si>
  <si>
    <t>PLE</t>
  </si>
  <si>
    <t>Pakistan (PAK)</t>
  </si>
  <si>
    <t>Pakistan</t>
  </si>
  <si>
    <t>PAK</t>
  </si>
  <si>
    <t>Panama (PAN)</t>
  </si>
  <si>
    <t>Panama</t>
  </si>
  <si>
    <t>PAN</t>
  </si>
  <si>
    <t>Papua New Guinea (PNG)</t>
  </si>
  <si>
    <t>Papua New Guinea</t>
  </si>
  <si>
    <t>PNG</t>
  </si>
  <si>
    <t>Paraguay (PRY)</t>
  </si>
  <si>
    <t>Paraguay</t>
  </si>
  <si>
    <t>PRY</t>
  </si>
  <si>
    <t>Peru (PER)</t>
  </si>
  <si>
    <t>Peru</t>
  </si>
  <si>
    <t>PER</t>
  </si>
  <si>
    <t>Philippines (PHL)</t>
  </si>
  <si>
    <t>Philippines</t>
  </si>
  <si>
    <t>PHL</t>
  </si>
  <si>
    <t>Poland (POL)</t>
  </si>
  <si>
    <t>Poland</t>
  </si>
  <si>
    <t>POL</t>
  </si>
  <si>
    <t>Portugal (PRT)</t>
  </si>
  <si>
    <t>Portugal</t>
  </si>
  <si>
    <t>PRT</t>
  </si>
  <si>
    <t>Qatar (QAT)</t>
  </si>
  <si>
    <t>Qatar</t>
  </si>
  <si>
    <t>QAT</t>
  </si>
  <si>
    <t>Romania (ROU)</t>
  </si>
  <si>
    <t>Romania</t>
  </si>
  <si>
    <t>ROU</t>
  </si>
  <si>
    <t>Russian Federation (RUS)</t>
  </si>
  <si>
    <t>Russian Federation</t>
  </si>
  <si>
    <t>RUS</t>
  </si>
  <si>
    <t>Rwanda (RWA)</t>
  </si>
  <si>
    <t>Rwanda</t>
  </si>
  <si>
    <t>RWA</t>
  </si>
  <si>
    <t>Saint Helena (SHN)</t>
  </si>
  <si>
    <t>Saint Helena</t>
  </si>
  <si>
    <t>SHN</t>
  </si>
  <si>
    <t>Samoa (WSM)</t>
  </si>
  <si>
    <t>Samoa</t>
  </si>
  <si>
    <t>WSM</t>
  </si>
  <si>
    <t>Sao Tome and Principe (STP)</t>
  </si>
  <si>
    <t>Sao Tome and Principe</t>
  </si>
  <si>
    <t>STP</t>
  </si>
  <si>
    <t>Saudi Arabia (SAU)</t>
  </si>
  <si>
    <t>Saudi Arabia</t>
  </si>
  <si>
    <t>SAU</t>
  </si>
  <si>
    <t>Senegal (SEN)</t>
  </si>
  <si>
    <t>Senegal</t>
  </si>
  <si>
    <t>SEN</t>
  </si>
  <si>
    <t>Sierra Leone (SLE)</t>
  </si>
  <si>
    <t>Sierra Leone</t>
  </si>
  <si>
    <t>SLE</t>
  </si>
  <si>
    <t>Slovakia (SVK)</t>
  </si>
  <si>
    <t>Slovakia</t>
  </si>
  <si>
    <t>SVK</t>
  </si>
  <si>
    <t>Slovenia (SVN)</t>
  </si>
  <si>
    <t>Slovenia</t>
  </si>
  <si>
    <t>SVN</t>
  </si>
  <si>
    <t>Solomon Islands (SLB)</t>
  </si>
  <si>
    <t>Solomon Islands</t>
  </si>
  <si>
    <t>SLB</t>
  </si>
  <si>
    <t>Somalia (SOM)</t>
  </si>
  <si>
    <t>Somalia</t>
  </si>
  <si>
    <t>SOM</t>
  </si>
  <si>
    <t>South Africa (ZAF)</t>
  </si>
  <si>
    <t>South Africa</t>
  </si>
  <si>
    <t>ZAF</t>
  </si>
  <si>
    <t>South Korea (RoK) (KOR)</t>
  </si>
  <si>
    <t>South Korea (RoK)</t>
  </si>
  <si>
    <t>KOR</t>
  </si>
  <si>
    <t>Spain (ESP)</t>
  </si>
  <si>
    <t>Spain</t>
  </si>
  <si>
    <t>ESP</t>
  </si>
  <si>
    <t>Sri Lanka (LKA)</t>
  </si>
  <si>
    <t>Sri Lanka</t>
  </si>
  <si>
    <t>LKA</t>
  </si>
  <si>
    <t>Sudan (SDN)</t>
  </si>
  <si>
    <t>Sudan</t>
  </si>
  <si>
    <t>SDN</t>
  </si>
  <si>
    <t>Suriname (SUR)</t>
  </si>
  <si>
    <t>Suriname</t>
  </si>
  <si>
    <t>SUR</t>
  </si>
  <si>
    <t>Sweden (SWE)</t>
  </si>
  <si>
    <t>Sweden</t>
  </si>
  <si>
    <t>SWE</t>
  </si>
  <si>
    <t>Switzerland (CHE)</t>
  </si>
  <si>
    <t>Switzerland</t>
  </si>
  <si>
    <t>CHE</t>
  </si>
  <si>
    <t>Syria (SYR)</t>
  </si>
  <si>
    <t>Syria</t>
  </si>
  <si>
    <t>SYR</t>
  </si>
  <si>
    <t>Taiwan  (TWN)</t>
  </si>
  <si>
    <t xml:space="preserve">Taiwan </t>
  </si>
  <si>
    <t>TWN</t>
  </si>
  <si>
    <t>Tajikistan (TJK)</t>
  </si>
  <si>
    <t>Tajikistan</t>
  </si>
  <si>
    <t>TJK</t>
  </si>
  <si>
    <t>Tanzania (TZA)</t>
  </si>
  <si>
    <t>Tanzania</t>
  </si>
  <si>
    <t>TZA</t>
  </si>
  <si>
    <t>Thailand (THA)</t>
  </si>
  <si>
    <t>Thailand</t>
  </si>
  <si>
    <t>THA</t>
  </si>
  <si>
    <t>Timor-Leste (TLS)</t>
  </si>
  <si>
    <t>Timor-Leste</t>
  </si>
  <si>
    <t>TLS</t>
  </si>
  <si>
    <t>Togo (TGO)</t>
  </si>
  <si>
    <t>Togo</t>
  </si>
  <si>
    <t>TGO</t>
  </si>
  <si>
    <t>Trinidad and Tobago (TTO)</t>
  </si>
  <si>
    <t>Trinidad and Tobago</t>
  </si>
  <si>
    <t>TTO</t>
  </si>
  <si>
    <t>Tunisia (TUN)</t>
  </si>
  <si>
    <t>Tunisia</t>
  </si>
  <si>
    <t>TUN</t>
  </si>
  <si>
    <t>Türkiye (TUR)</t>
  </si>
  <si>
    <t>Türkiye</t>
  </si>
  <si>
    <t>TUR</t>
  </si>
  <si>
    <t>Turkmenistan (TKM)</t>
  </si>
  <si>
    <t>Turkmenistan</t>
  </si>
  <si>
    <t>TKM</t>
  </si>
  <si>
    <t>Uganda</t>
  </si>
  <si>
    <t>UGA</t>
  </si>
  <si>
    <t>Ukraine (UKR)</t>
  </si>
  <si>
    <t>Ukraine</t>
  </si>
  <si>
    <t>UKR</t>
  </si>
  <si>
    <t>United Arab Emirates (ARE)</t>
  </si>
  <si>
    <t>United Arab Emirates</t>
  </si>
  <si>
    <t>ARE</t>
  </si>
  <si>
    <t>United Kingdom (GBR)</t>
  </si>
  <si>
    <t>United Kingdom</t>
  </si>
  <si>
    <t>GBR</t>
  </si>
  <si>
    <t>United States of America  (USA)</t>
  </si>
  <si>
    <t xml:space="preserve">United States of America </t>
  </si>
  <si>
    <t>USA</t>
  </si>
  <si>
    <t>Uruguay (URY)</t>
  </si>
  <si>
    <t>Uruguay</t>
  </si>
  <si>
    <t>URY</t>
  </si>
  <si>
    <t>Uzbekistan (UZB)</t>
  </si>
  <si>
    <t>Uzbekistan</t>
  </si>
  <si>
    <t>UZB</t>
  </si>
  <si>
    <t>Vanuatu (VUT)</t>
  </si>
  <si>
    <t>Vanuatu</t>
  </si>
  <si>
    <t>VUT</t>
  </si>
  <si>
    <t>Venezuela (VEN)</t>
  </si>
  <si>
    <t>Venezuela</t>
  </si>
  <si>
    <t>VEN</t>
  </si>
  <si>
    <t>Viet Nam (VNM)</t>
  </si>
  <si>
    <t>Viet Nam</t>
  </si>
  <si>
    <t>VNM</t>
  </si>
  <si>
    <t>Yemen (YEM)</t>
  </si>
  <si>
    <t>Yemen</t>
  </si>
  <si>
    <t>YEM</t>
  </si>
  <si>
    <t>Zambia (ZMB)</t>
  </si>
  <si>
    <t>Zambia</t>
  </si>
  <si>
    <t>ZMB</t>
  </si>
  <si>
    <t>Zimbabwe (ZWE)</t>
  </si>
  <si>
    <t>Zimbabwe</t>
  </si>
  <si>
    <t>ZWE</t>
  </si>
  <si>
    <t>LoGICA INTERGOVERNMENTAL PROFILE: NATURE OF SUBNATIONAL GOVERNANCE INSTITUTIONS</t>
  </si>
  <si>
    <t>Government level / tier / type</t>
  </si>
  <si>
    <t>G1</t>
  </si>
  <si>
    <t>Institutional characteristics, autonomy and authority</t>
  </si>
  <si>
    <t>G1.1A</t>
  </si>
  <si>
    <r>
      <t xml:space="preserve">Are subnational entities at this level/tier/type </t>
    </r>
    <r>
      <rPr>
        <i/>
        <sz val="11"/>
        <color theme="1"/>
        <rFont val="Calibri"/>
        <family val="2"/>
        <scheme val="minor"/>
      </rPr>
      <t>de jure</t>
    </r>
    <r>
      <rPr>
        <sz val="11"/>
        <color theme="1"/>
        <rFont val="Calibri"/>
        <family val="2"/>
        <scheme val="minor"/>
      </rPr>
      <t xml:space="preserve"> corporate bodies (institutional units)?</t>
    </r>
  </si>
  <si>
    <t>Administrative units (not legal entities)</t>
  </si>
  <si>
    <t>Partially/Mixed/Other</t>
  </si>
  <si>
    <t>G1.1B</t>
  </si>
  <si>
    <t>Do subnational entities at this level/tier/type engage in public sector functions?</t>
  </si>
  <si>
    <t>G1.2</t>
  </si>
  <si>
    <t>Because G2.1 / G3.1 / G4.1 are not all "yes"</t>
  </si>
  <si>
    <t>G1.3</t>
  </si>
  <si>
    <t>Mostly involved in settling land disputes and community mobilization</t>
  </si>
  <si>
    <t>G2</t>
  </si>
  <si>
    <t>Political characteristics, autonomy and authority</t>
  </si>
  <si>
    <t>G2.1A</t>
  </si>
  <si>
    <t>Do subnational entities at this level/tier/type have their own (political/elected) leadership?</t>
  </si>
  <si>
    <t>G2.1B</t>
  </si>
  <si>
    <t>Does the political leadership have a degree of autonomy and authoritative decision-making power?</t>
  </si>
  <si>
    <t>Not LGs - receive guidance from higher levels</t>
  </si>
  <si>
    <t>G2.2A</t>
  </si>
  <si>
    <t>Is the subnational political leadership, at least in part, (directly or indirectly) elected?</t>
  </si>
  <si>
    <t>G2.2B</t>
  </si>
  <si>
    <t>Do subnational entities have (de jure / de facto) autonomy and authoritative power over political decisions?</t>
  </si>
  <si>
    <t>G2.3A</t>
  </si>
  <si>
    <t>Is the subnational political leadership (at least in part) directly elected?</t>
  </si>
  <si>
    <t>G2.3B</t>
  </si>
  <si>
    <t>Do subnational entities have extensive autonomy and authoritative power over political decisions?</t>
  </si>
  <si>
    <t>Do not authoritatively manage officers or budget</t>
  </si>
  <si>
    <t>G3</t>
  </si>
  <si>
    <t>Administrative characteristics, autonomy and authority</t>
  </si>
  <si>
    <t>G3.1</t>
  </si>
  <si>
    <t>Do subnational entities at this level/tier/type have (employ) their own officers?</t>
  </si>
  <si>
    <t>No officers at LC2 (and LC1) level</t>
  </si>
  <si>
    <t>G3.2A</t>
  </si>
  <si>
    <t>Do subnational entities have, and authoritatively manage, their CEO and most/all of their own officers?</t>
  </si>
  <si>
    <t>CEO is appointed by CG</t>
  </si>
  <si>
    <t>Officers appointed by higher level</t>
  </si>
  <si>
    <t>G3.2B</t>
  </si>
  <si>
    <t>Do subnational entities have, and authoritatively manage, their own staff?</t>
  </si>
  <si>
    <t>All staff below CEO level (or equivalent) are employed and managed directly by the District (via the District Service Commission)</t>
  </si>
  <si>
    <t>Employed and managed by the DSC</t>
  </si>
  <si>
    <t>G3.2C</t>
  </si>
  <si>
    <t>Do subnational entities have (de jure / de facto) autonomy and authoritative power over admin. decisions?</t>
  </si>
  <si>
    <t>Org structure determined by higher level &amp; dual subordination to Min of LG</t>
  </si>
  <si>
    <t>Org structure determined by higher level</t>
  </si>
  <si>
    <t>No administrative structure in place</t>
  </si>
  <si>
    <t>G3.3A</t>
  </si>
  <si>
    <t>Do subnational entities have, select, and authoritatively manage, their CEO and all of their own officers?</t>
  </si>
  <si>
    <t>G3.3B</t>
  </si>
  <si>
    <t>Do subnational entities have, select, and authoritatively manage, their own staff?</t>
  </si>
  <si>
    <t>G3.3C</t>
  </si>
  <si>
    <t>Do subnational entities have extensive autonomy and authoritative power over admin. decisions?</t>
  </si>
  <si>
    <t>Large proportion of wages paid for by wage grants</t>
  </si>
  <si>
    <t>G4</t>
  </si>
  <si>
    <t>Fiscal/budgetary characteristics, autonomy and authority</t>
  </si>
  <si>
    <t>G4.1A</t>
  </si>
  <si>
    <t>Do subnational entities at this level/tier/type own assets and raise funds in own name?</t>
  </si>
  <si>
    <t>Not a legal entity with own accounts etc.</t>
  </si>
  <si>
    <t>G4.1B</t>
  </si>
  <si>
    <t>Do subnational entities at this level/tier/type have their own budget?</t>
  </si>
  <si>
    <t>Contained in higher level (LC3) budgets</t>
  </si>
  <si>
    <t>G4.1C</t>
  </si>
  <si>
    <t>Do subnational entities at this level/tier/type prepare and adopt their own budgets?</t>
  </si>
  <si>
    <t>Done on their behalf by higher level entites</t>
  </si>
  <si>
    <t>G4.2A</t>
  </si>
  <si>
    <t>Do subnational entities hold and manage their own funds outside of the higher-level treasury?</t>
  </si>
  <si>
    <t>G4.2B</t>
  </si>
  <si>
    <t>Do subnational entities have  (de jure / de facto) autonomy and authoritative power over fiscal decisions?</t>
  </si>
  <si>
    <t>LG budgets (incl. own revenues) are included in national budget votes subject to approval by parliament</t>
  </si>
  <si>
    <t>G4.3</t>
  </si>
  <si>
    <t>Do subnational entities have extensive autonomy and authoritative power over budget/fiscal decisions?</t>
  </si>
  <si>
    <t>Extensive conditional transfer restrictions</t>
  </si>
  <si>
    <t>Governance of non-devolved subnational entities (empowered field administration?)</t>
  </si>
  <si>
    <t xml:space="preserve">Do subnational entities administratively form a hierarchical part of the higher-level government?  </t>
  </si>
  <si>
    <t>If G4.1 is Yes, do field administration departments or units form administrative units or sub-units?</t>
  </si>
  <si>
    <t>If G4.2 is Yes, are field administration departments or units planned and managed as integrated units?</t>
  </si>
  <si>
    <t>If G4.3 is Yes, are subnational field admin. departments or units organized sectorally or territorially (or mixed)?</t>
  </si>
  <si>
    <t>Sectoral</t>
  </si>
  <si>
    <t>Territorial</t>
  </si>
  <si>
    <t>Do subnational entities budgetarily form a hierarchical part of the higher-level government?</t>
  </si>
  <si>
    <t>If G4.5 is Yes, are the budgets of field depts./units included as identifiable sub-organizations or budget units?</t>
  </si>
  <si>
    <t>If G4.6 is Yes, are field departments' or units' budgets organized sectorally or territorially (or mixed)?</t>
  </si>
  <si>
    <t>G6</t>
  </si>
  <si>
    <t>Nature of subnational governance institutions (level/tier/type)</t>
  </si>
  <si>
    <t>G6.1</t>
  </si>
  <si>
    <t xml:space="preserve">Nature of subnational governance institutions (level/tier/type) </t>
  </si>
  <si>
    <t>Hybrid institution</t>
  </si>
  <si>
    <t>Non-devolved institution</t>
  </si>
  <si>
    <t>Devolution (extensive)</t>
  </si>
  <si>
    <t>Devolution (limited)</t>
  </si>
  <si>
    <t>None</t>
  </si>
  <si>
    <t>G6.2</t>
  </si>
  <si>
    <t>Nature of subnational governance institutions (level/tier/type) - Detailed</t>
  </si>
  <si>
    <t>6 - Extensive devolution</t>
  </si>
  <si>
    <t>5 - Limited devolution</t>
  </si>
  <si>
    <t>4 - Hybrid institution</t>
  </si>
  <si>
    <t>3 - Horizontal deconcentration</t>
  </si>
  <si>
    <t>2 - Vertical deconcentration</t>
  </si>
  <si>
    <t>1 - Other institution</t>
  </si>
  <si>
    <t>0 - None</t>
  </si>
  <si>
    <t>G6.3</t>
  </si>
  <si>
    <t>If non-devolved: with elected subnational council?</t>
  </si>
  <si>
    <t>G1 - SIT Institutional Score - 1</t>
  </si>
  <si>
    <t>G1 - SIT Institutional Score - 2</t>
  </si>
  <si>
    <t>G1 - SIT Institutional Score - 3</t>
  </si>
  <si>
    <t>G2 - SIT Political Score - 1</t>
  </si>
  <si>
    <t>G2 - SIT Political Score - 2</t>
  </si>
  <si>
    <t>G2 - SIT Political Score - 3</t>
  </si>
  <si>
    <t>G3 - SIT Admin Score - 1</t>
  </si>
  <si>
    <t>G3 - SIT Admin Score - 2</t>
  </si>
  <si>
    <t>G3 - SIT Admin Score - 3</t>
  </si>
  <si>
    <t>G4 - SIT Fiscal Score - 1</t>
  </si>
  <si>
    <t>G4 - SIT Fiscal Score - 2</t>
  </si>
  <si>
    <t>G4 - SIT Fiscal Score - 3</t>
  </si>
  <si>
    <t>G1. SIT Institutional Score</t>
  </si>
  <si>
    <t>G2. SIT Political Score</t>
  </si>
  <si>
    <t>G3. SIT Admin Score</t>
  </si>
  <si>
    <t>G4. SIT Fiscal Score</t>
  </si>
  <si>
    <t>devolved subnational governance institutions with extensive powers and function.</t>
  </si>
  <si>
    <t>devolved subnational governance institutions, albeit with limited powers and/or functions.</t>
  </si>
  <si>
    <t>hybrid local governance institutions, with features of both devolution and deconcentration.</t>
  </si>
  <si>
    <t>non-devolved subnational govenance institutions.</t>
  </si>
  <si>
    <t>not having a clear institutional nature.</t>
  </si>
  <si>
    <t>LoGICA INTERGOVERNMENTAL PROFILE: DE FACTO FUNCTIONS AND RESPONSIBILITIES OF SUBNATIONAL GOVERNANCE INSTITUTIONS</t>
  </si>
  <si>
    <t>R1</t>
  </si>
  <si>
    <t>Identifying the de facto responsibility for provision of frontline public services</t>
  </si>
  <si>
    <t>Primary responsibility</t>
  </si>
  <si>
    <t>Role of PCEBIs?</t>
  </si>
  <si>
    <t>HR</t>
  </si>
  <si>
    <t>Capital</t>
  </si>
  <si>
    <t>General public services (701); Public Order and Safety (703)</t>
  </si>
  <si>
    <t>Note:</t>
  </si>
  <si>
    <t>R1.1</t>
  </si>
  <si>
    <t>Civil administration (registration of births/marriages/deaths)*</t>
  </si>
  <si>
    <t>XX</t>
  </si>
  <si>
    <t>R1.3</t>
  </si>
  <si>
    <t>Fire protection (7032)</t>
  </si>
  <si>
    <t>Economic Affairs (704)</t>
  </si>
  <si>
    <t>R1.4</t>
  </si>
  <si>
    <t>Agricultural extension / livestock services (70421*)</t>
  </si>
  <si>
    <t>R1.8</t>
  </si>
  <si>
    <t>Public transit (70456)</t>
  </si>
  <si>
    <t>Environmental Protection (705)</t>
  </si>
  <si>
    <t>OR</t>
  </si>
  <si>
    <t>OR = Other Regional</t>
  </si>
  <si>
    <t>R1.11</t>
  </si>
  <si>
    <t>Waste management (7051)</t>
  </si>
  <si>
    <t>OL</t>
  </si>
  <si>
    <t>OL = Other Local</t>
  </si>
  <si>
    <t>Housing and Community Amenities (706)</t>
  </si>
  <si>
    <t>R2.1</t>
  </si>
  <si>
    <t xml:space="preserve">Land use planning and zoning </t>
  </si>
  <si>
    <t>R2.4</t>
  </si>
  <si>
    <t>Building and construction regulation; building permits</t>
  </si>
  <si>
    <t>R1.16</t>
  </si>
  <si>
    <t>Water supply (7063)</t>
  </si>
  <si>
    <t>R1.17</t>
  </si>
  <si>
    <t>Street lighting (7064)</t>
  </si>
  <si>
    <t>Health (707)</t>
  </si>
  <si>
    <t>R1.19</t>
  </si>
  <si>
    <t>Public health and outpatient services (7072,7074)</t>
  </si>
  <si>
    <t>Recreation, culture, and religion (708)</t>
  </si>
  <si>
    <t>R1.20</t>
  </si>
  <si>
    <t>Recreation and sporting services (7081) – includes parks</t>
  </si>
  <si>
    <t>Education (709)</t>
  </si>
  <si>
    <t>R1.23</t>
  </si>
  <si>
    <t>Primary Education (70912)</t>
  </si>
  <si>
    <t>LOCAL GOVERNANCE INSTITUTIONS COMPARATIVE ASSESSMENT (LoGICA) PROFILE: PROFILE COMPLETION INFORMATION</t>
  </si>
  <si>
    <t>Z1</t>
  </si>
  <si>
    <t>Completion of LoGICA Assessment and Profile</t>
  </si>
  <si>
    <t>Z1.1</t>
  </si>
  <si>
    <t>Name(s) of researcher(s) completing IGP</t>
  </si>
  <si>
    <t>Wabwire Martin Morris</t>
  </si>
  <si>
    <t>Z1.2</t>
  </si>
  <si>
    <t>Name of peer reviewer(s) / country expert(s) (if any)</t>
  </si>
  <si>
    <t>Z1.3</t>
  </si>
  <si>
    <t>Name of LPSA Reviewer</t>
  </si>
  <si>
    <t>Nick Travis</t>
  </si>
  <si>
    <t>Z4</t>
  </si>
  <si>
    <t>LoGICA Assessment Abstract</t>
  </si>
  <si>
    <t>Z4.1</t>
  </si>
  <si>
    <r>
      <t>General Intergovernment Context</t>
    </r>
    <r>
      <rPr>
        <sz val="11"/>
        <color theme="1"/>
        <rFont val="Calibri"/>
        <family val="2"/>
        <scheme val="minor"/>
      </rPr>
      <t xml:space="preserve"> - One paragraph</t>
    </r>
  </si>
  <si>
    <t>Uganda is a unitary republic in Eastern Africa. The country’s intergovernmental architecture is based on directives principle and provisions contained in the 1995 Constitution, which indicates that the State “shall be guided by the principle of decentralisation and devolution of governmental functions and powers to the people at appropriate levels where they can best manage and direct their own affairs.” The constitution further specifies that the local government system is based on district units, under which there shall be such local governments and administrative units as provided for by national legislation.
 In practice, local governance in Uganda is structured across five levels, ranging from the District and City Councils level (immediately below the national government) to Villages and Cells closest to the people. Local governments deliver a wide range of basic services, including primary education, healthcare, roads, water supply and agricultural extension services. In practice, however, local governments in Uganda have limited autonomy, due to the central government maintaining significant budgetary and administrative control over their activities, as well as through sector policies, standards and intergovernmental grant arrangements which are prescriptive and significantly limit local discretion.</t>
  </si>
  <si>
    <t>Z4.2</t>
  </si>
  <si>
    <r>
      <t>Subnational governance structure</t>
    </r>
    <r>
      <rPr>
        <sz val="11"/>
        <color theme="1"/>
        <rFont val="Calibri"/>
        <family val="2"/>
        <scheme val="minor"/>
      </rPr>
      <t xml:space="preserve"> - One paragraph</t>
    </r>
  </si>
  <si>
    <t xml:space="preserve">Uganda has a multi-level system of governance organized at national and local levels. The Local Government Act (1997, as amended) sets out the territorial-administrative structure of the country into five levels across urban and rural areas, consisting of 135 District and 10 City Councils at the first level of subdivision (LC5); 31 municipal and 20 city division councils (LC4); 1,495 sub counties, 581 town councils and 89 municipal division councils (LC3); 10,594 Parishes/Wards (LC2); and 70,512 Villages/Cells (LC1). In 2011, the governance of Uganda’s Capital, Kampala, was transferred from Kampala City Council to the Kampala Capital City Authority (KCCA). </t>
  </si>
  <si>
    <t>Z4.3</t>
  </si>
  <si>
    <r>
      <t>Nature of subnational governance institutions</t>
    </r>
    <r>
      <rPr>
        <sz val="11"/>
        <color theme="1"/>
        <rFont val="Calibri"/>
        <family val="2"/>
        <scheme val="minor"/>
      </rPr>
      <t xml:space="preserve"> - One paragraph</t>
    </r>
  </si>
  <si>
    <t>Local governments and lower local governments in Uganda fall under the category of “hybrid” subnational governance institutions. The political organ at the center of all subnational entities is the council, whose members are elected in regular elections. Following a Constitutional amendment in September 2005, the right to hire and fire district chief administrative officers (CAOs) reverted to central government. Local governments finance their constitutionally mandated responsibilities from their own sources of revenues and various (often tightly earmarked) conditional grants from the national government and development partners. Although the constitution articulates that local governments are fully devolved entities, de facto they are not, due to several restrictions on their autonomy and decision-making powers imposed by higher levels of government. On the fiscal side, these include the requirement for local budgets (including own source revenues) to be approved by higher levels of government and the extensive use of conditional transfers that limit budgetary discretions. On the administrative side, local governments are unable to appoint their own CEO (they appointed by the central government) nor determine their own organizational structure. Furthermore, in practice, local government staff are subject to dual subordination to the central government as well as their respective local entity.</t>
  </si>
  <si>
    <t>Z4.4</t>
  </si>
  <si>
    <r>
      <t>Assignment of functions and responsibilities</t>
    </r>
    <r>
      <rPr>
        <sz val="11"/>
        <color theme="1"/>
        <rFont val="Calibri"/>
        <family val="2"/>
        <scheme val="minor"/>
      </rPr>
      <t xml:space="preserve"> - One paragraph (Optional)</t>
    </r>
  </si>
  <si>
    <t>The legal assignment of functions and expenditure responsibilities to local governments is provided by the Constitution and the Local Government Act (1997). The second schedule of the Local Government Act lists the functions that remain with the national government and those assigned to local governments. In practice, the assignment of functions at local government levels is determined to a large degree by conditional grant financing arrangements as well as sector specific laws and guidelines. These include a variety of grants for wages and non-wage recurrent activities, as well as  development grant and donor funded activities. Despite their limited autonomy, local governments play an important role in public service provision and are responsible for major functions and services including primary education; healthcare; construction and maintenance of roads; water supply; agricultural extension services, land administration and surveying; and community development. However, there are some functions assigned to LGs that de facto remain at the central government level. For instance, secondary education, where the recruitment, appraisal and discipline of teachers is retained by the central government.</t>
  </si>
  <si>
    <t>Z4.10</t>
  </si>
  <si>
    <r>
      <t>References and Resources -</t>
    </r>
    <r>
      <rPr>
        <sz val="11"/>
        <color theme="1"/>
        <rFont val="Calibri"/>
        <family val="2"/>
        <scheme val="minor"/>
      </rPr>
      <t xml:space="preserve"> List</t>
    </r>
  </si>
  <si>
    <t>https://www.sng-wofi.org/country-profiles/uganda.html</t>
  </si>
  <si>
    <t>https://localgov.unwomen.org/country/UGA</t>
  </si>
  <si>
    <t>http://www.clgf.org.uk/default/assets/File/Country_profiles/Uganda.pdf</t>
  </si>
  <si>
    <t>Constitution of Uganda</t>
  </si>
  <si>
    <t>Local Government Act of Uganda</t>
  </si>
  <si>
    <t xml:space="preserve">Constitutional, Legislative, and Policy Context for Subnational Governance </t>
  </si>
  <si>
    <t>[Insert Table. Structure and nature of subnational governance institutions]</t>
  </si>
  <si>
    <t>Structure of Subnational Governance Institutions</t>
  </si>
  <si>
    <t>Nature of Subnational Governance Institutions: Overview</t>
  </si>
  <si>
    <t>In order to meet the definition of a devolved subnational government, subnational governance institutions must have certain institutional, political, administrative and fiscal characteristics, and have sufficient autonomy and authority to be able to respond the needs and priorities of their constituents.</t>
  </si>
  <si>
    <t>Functions of Subnational Governance Institutions</t>
  </si>
  <si>
    <t>[Insert Table. Functions of subnational governance institutions]</t>
  </si>
  <si>
    <t>Selected References</t>
  </si>
  <si>
    <t>Subnational jurisdictions</t>
  </si>
  <si>
    <t>Subnational autonomy and authority (0-3)</t>
  </si>
  <si>
    <t>Code</t>
  </si>
  <si>
    <t>Country</t>
  </si>
  <si>
    <t>Name</t>
  </si>
  <si>
    <t>Number</t>
  </si>
  <si>
    <t>Avg. Pop.</t>
  </si>
  <si>
    <t>Institutional</t>
  </si>
  <si>
    <t>Political</t>
  </si>
  <si>
    <t>Admin.</t>
  </si>
  <si>
    <t>Fiscal</t>
  </si>
  <si>
    <t>Subnat. Institutional Type</t>
  </si>
  <si>
    <t>Regional governance institutions</t>
  </si>
  <si>
    <t>Local governance institutions</t>
  </si>
  <si>
    <t>Lower-local governance institutions</t>
  </si>
  <si>
    <t>Urban local governance institutions</t>
  </si>
  <si>
    <t>Civil Administration</t>
  </si>
  <si>
    <t>Fire protection</t>
  </si>
  <si>
    <t xml:space="preserve">Agr. extension </t>
  </si>
  <si>
    <t>Public transit</t>
  </si>
  <si>
    <t>Waste management</t>
  </si>
  <si>
    <t xml:space="preserve">Land use planning &amp; zoning </t>
  </si>
  <si>
    <t>Building permits</t>
  </si>
  <si>
    <t>Water supply</t>
  </si>
  <si>
    <t>Street lighting</t>
  </si>
  <si>
    <t>Public health (outpatient)</t>
  </si>
  <si>
    <t>Recreation &amp; sports</t>
  </si>
  <si>
    <t>Primary education</t>
  </si>
  <si>
    <t>Total</t>
  </si>
  <si>
    <t>Other regional-level institutions</t>
  </si>
  <si>
    <t>R</t>
  </si>
  <si>
    <t>Other local-level institutions</t>
  </si>
  <si>
    <t>L</t>
  </si>
  <si>
    <t xml:space="preserve">Central </t>
  </si>
  <si>
    <t>Regional</t>
  </si>
  <si>
    <t>Local</t>
  </si>
  <si>
    <t>Do subnational entities at this level/tier/type meet the preconditions of de facto corporate bodies?</t>
  </si>
  <si>
    <t xml:space="preserve">Are subnational institutions de jure and de facto corporate bodies with extensive (de jure/de facto) functions?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</si>
</sst>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_);_(* \(#,##0\);_(* &quot;-&quot;??_);_(@_)"/>
    <numFmt numFmtId="165" formatCode="&quot;£&quot;#,##0;\-&quot;£&quot;#,##0"/>
    <numFmt numFmtId="166" formatCode="_-* #,##0.00_-;\-* #,##0.00_-;_-* &quot;-&quot;??_-;_-@_-"/>
    <numFmt numFmtId="167" formatCode="_-* #,##0_-;\-* #,##0_-;_-* &quot;-&quot;??_-;_-@_-"/>
    <numFmt numFmtId="168" formatCode="_(* #,##0.00_);_(* \(#,##0.00\);_(* \-??_);_(@_)"/>
    <numFmt numFmtId="169" formatCode="_([$€-2]* #,##0.00_);_([$€-2]* \(#,##0.00\);_([$€-2]* &quot;-&quot;??_)"/>
    <numFmt numFmtId="170" formatCode="[$-409]d/mmm/yy;@"/>
  </numFmts>
  <fonts count="60">
    <font>
      <sz val="11"/>
      <color theme="1"/>
      <name val="Calibri"/>
      <family val="2"/>
      <scheme val="minor"/>
    </font>
    <font>
      <b/>
      <sz val="10"/>
      <color rgb="FFFFFFFF"/>
      <name val="Calibri"/>
      <family val="2"/>
      <scheme val="minor"/>
    </font>
    <font>
      <b/>
      <sz val="10"/>
      <color theme="1"/>
      <name val="Calibri"/>
      <family val="2"/>
      <scheme val="minor"/>
    </font>
    <font>
      <sz val="10"/>
      <color theme="1"/>
      <name val="Calibri"/>
      <family val="2"/>
      <scheme val="minor"/>
    </font>
    <font>
      <b/>
      <sz val="11"/>
      <color theme="1"/>
      <name val="Calibri"/>
      <family val="2"/>
      <scheme val="minor"/>
    </font>
    <font>
      <b/>
      <sz val="14"/>
      <color theme="1"/>
      <name val="Calibri"/>
      <family val="2"/>
      <scheme val="minor"/>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sz val="12"/>
      <color theme="1"/>
      <name val="Calibri"/>
      <family val="2"/>
      <scheme val="minor"/>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CG Omega"/>
    </font>
    <font>
      <sz val="12"/>
      <color indexed="8"/>
      <name val="Calibri"/>
      <family val="2"/>
    </font>
    <font>
      <sz val="10"/>
      <name val="Verdana"/>
      <family val="2"/>
    </font>
    <font>
      <b/>
      <sz val="18"/>
      <color theme="3"/>
      <name val="Cambria"/>
      <family val="2"/>
    </font>
    <font>
      <sz val="10"/>
      <name val="Arial"/>
      <family val="2"/>
    </font>
    <font>
      <b/>
      <sz val="18"/>
      <color indexed="56"/>
      <name val="Cambria"/>
      <family val="1"/>
    </font>
    <font>
      <u/>
      <sz val="18.7"/>
      <color theme="10"/>
      <name val="Calibri"/>
      <family val="2"/>
    </font>
    <font>
      <u/>
      <sz val="10"/>
      <color theme="10"/>
      <name val="Arial"/>
      <family val="2"/>
    </font>
    <font>
      <sz val="11"/>
      <color rgb="FF000000"/>
      <name val="Calibri"/>
      <family val="2"/>
      <charset val="1"/>
    </font>
    <font>
      <b/>
      <i/>
      <sz val="11"/>
      <color theme="1"/>
      <name val="Calibri"/>
      <family val="2"/>
      <scheme val="minor"/>
    </font>
    <font>
      <b/>
      <sz val="9"/>
      <color rgb="FFFFFFFF"/>
      <name val="Calibri"/>
      <family val="2"/>
      <scheme val="minor"/>
    </font>
    <font>
      <i/>
      <sz val="11"/>
      <color theme="1"/>
      <name val="Calibri"/>
      <family val="2"/>
      <scheme val="minor"/>
    </font>
    <font>
      <sz val="9"/>
      <color theme="1"/>
      <name val="Calibri"/>
      <family val="2"/>
      <scheme val="minor"/>
    </font>
    <font>
      <sz val="9"/>
      <color rgb="FF000000"/>
      <name val="Calibri"/>
      <family val="2"/>
      <scheme val="minor"/>
    </font>
    <font>
      <b/>
      <sz val="9"/>
      <color theme="1"/>
      <name val="Calibri"/>
      <family val="2"/>
      <scheme val="minor"/>
    </font>
    <font>
      <b/>
      <sz val="9"/>
      <color rgb="FF000000"/>
      <name val="Calibri"/>
      <family val="2"/>
      <scheme val="minor"/>
    </font>
    <font>
      <i/>
      <sz val="10"/>
      <color theme="0" tint="-0.34998626667073579"/>
      <name val="Calibri"/>
      <family val="2"/>
      <scheme val="minor"/>
    </font>
    <font>
      <sz val="11"/>
      <color theme="1" tint="0.249977111117893"/>
      <name val="Calibri"/>
      <family val="2"/>
      <scheme val="minor"/>
    </font>
    <font>
      <sz val="11"/>
      <color rgb="FF000000"/>
      <name val="Calibri"/>
      <scheme val="minor"/>
    </font>
  </fonts>
  <fills count="8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0" tint="-0.499984740745262"/>
        <bgColor indexed="64"/>
      </patternFill>
    </fill>
  </fills>
  <borders count="7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413">
    <xf numFmtId="0" fontId="0" fillId="0" borderId="0"/>
    <xf numFmtId="0" fontId="6" fillId="0" borderId="0"/>
    <xf numFmtId="0" fontId="8" fillId="0" borderId="0" applyNumberForma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8" applyNumberFormat="0" applyAlignment="0" applyProtection="0"/>
    <xf numFmtId="0" fontId="16" fillId="8" borderId="9" applyNumberFormat="0" applyAlignment="0" applyProtection="0"/>
    <xf numFmtId="0" fontId="17" fillId="8" borderId="8" applyNumberFormat="0" applyAlignment="0" applyProtection="0"/>
    <xf numFmtId="0" fontId="18" fillId="0" borderId="10" applyNumberFormat="0" applyFill="0" applyAlignment="0" applyProtection="0"/>
    <xf numFmtId="0" fontId="19" fillId="9" borderId="11"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4" fillId="0" borderId="13" applyNumberFormat="0" applyFill="0" applyAlignment="0" applyProtection="0"/>
    <xf numFmtId="0" fontId="22"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22" fillId="34" borderId="0" applyNumberFormat="0" applyBorder="0" applyAlignment="0" applyProtection="0"/>
    <xf numFmtId="43" fontId="23" fillId="0" borderId="0" applyFont="0" applyFill="0" applyBorder="0" applyAlignment="0" applyProtection="0"/>
    <xf numFmtId="0" fontId="6" fillId="0" borderId="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4" fillId="53" borderId="14" applyNumberFormat="0" applyAlignment="0" applyProtection="0"/>
    <xf numFmtId="0" fontId="34" fillId="53" borderId="14" applyNumberFormat="0" applyAlignment="0" applyProtection="0"/>
    <xf numFmtId="0" fontId="34" fillId="53" borderId="14" applyNumberFormat="0" applyAlignment="0" applyProtection="0"/>
    <xf numFmtId="0" fontId="36" fillId="54" borderId="15" applyNumberFormat="0" applyAlignment="0" applyProtection="0"/>
    <xf numFmtId="0" fontId="36" fillId="54" borderId="15" applyNumberFormat="0" applyAlignment="0" applyProtection="0"/>
    <xf numFmtId="0" fontId="36" fillId="54" borderId="15" applyNumberFormat="0" applyAlignment="0" applyProtection="0"/>
    <xf numFmtId="43"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6" fontId="6" fillId="0" borderId="0" applyFont="0" applyFill="0" applyBorder="0" applyAlignment="0" applyProtection="0"/>
    <xf numFmtId="43" fontId="23" fillId="0" borderId="0" applyFont="0" applyFill="0" applyBorder="0" applyAlignment="0" applyProtection="0"/>
    <xf numFmtId="0"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0"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6" fillId="0" borderId="0" applyFont="0" applyFill="0" applyBorder="0" applyAlignment="0" applyProtection="0"/>
    <xf numFmtId="43" fontId="23" fillId="0" borderId="0" applyFont="0" applyFill="0" applyBorder="0" applyAlignment="0" applyProtection="0"/>
    <xf numFmtId="0"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6"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23" fillId="0" borderId="0" applyFont="0" applyFill="0" applyBorder="0" applyAlignment="0" applyProtection="0"/>
    <xf numFmtId="167" fontId="4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6" fontId="7" fillId="0" borderId="0" applyFont="0" applyFill="0" applyBorder="0" applyAlignment="0" applyProtection="0"/>
    <xf numFmtId="43" fontId="6" fillId="0" borderId="0" applyFont="0" applyFill="0" applyBorder="0" applyAlignment="0" applyProtection="0"/>
    <xf numFmtId="43" fontId="23" fillId="0" borderId="0" applyFont="0" applyFill="0" applyBorder="0" applyAlignment="0" applyProtection="0"/>
    <xf numFmtId="43" fontId="6" fillId="0" borderId="0" applyFont="0" applyFill="0" applyBorder="0" applyAlignment="0" applyProtection="0"/>
    <xf numFmtId="43" fontId="23" fillId="0" borderId="0" applyFont="0" applyFill="0" applyBorder="0" applyAlignment="0" applyProtection="0"/>
    <xf numFmtId="167" fontId="4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7" fontId="42" fillId="0" borderId="0" applyFont="0" applyFill="0" applyBorder="0" applyAlignment="0" applyProtection="0"/>
    <xf numFmtId="168" fontId="6" fillId="0" borderId="0" applyFill="0" applyBorder="0" applyAlignment="0" applyProtection="0"/>
    <xf numFmtId="166" fontId="6" fillId="0" borderId="0" applyFont="0" applyFill="0" applyAlignment="0" applyProtection="0"/>
    <xf numFmtId="168" fontId="6" fillId="0" borderId="0" applyFill="0" applyBorder="0" applyAlignment="0" applyProtection="0"/>
    <xf numFmtId="43" fontId="6" fillId="0" borderId="0" applyFont="0" applyFill="0" applyBorder="0" applyAlignment="0" applyProtection="0"/>
    <xf numFmtId="0" fontId="6" fillId="0" borderId="0" applyFont="0" applyFill="0" applyAlignment="0" applyProtection="0"/>
    <xf numFmtId="0" fontId="6" fillId="0" borderId="0" applyFont="0" applyFill="0" applyAlignment="0" applyProtection="0"/>
    <xf numFmtId="43"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43" fontId="23" fillId="0" borderId="0" applyFont="0" applyFill="0" applyBorder="0" applyAlignment="0" applyProtection="0"/>
    <xf numFmtId="43" fontId="6"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43" fontId="6"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169" fontId="41"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2" fillId="40" borderId="14" applyNumberFormat="0" applyAlignment="0" applyProtection="0"/>
    <xf numFmtId="0" fontId="32" fillId="40" borderId="14" applyNumberFormat="0" applyAlignment="0" applyProtection="0"/>
    <xf numFmtId="0" fontId="32" fillId="40" borderId="14" applyNumberFormat="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24" fillId="0" borderId="0"/>
    <xf numFmtId="0" fontId="24"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3" fillId="0" borderId="0"/>
    <xf numFmtId="0" fontId="43" fillId="0" borderId="0"/>
    <xf numFmtId="0" fontId="23" fillId="0" borderId="0"/>
    <xf numFmtId="0" fontId="23" fillId="0" borderId="0"/>
    <xf numFmtId="0" fontId="23" fillId="0" borderId="0"/>
    <xf numFmtId="0" fontId="6" fillId="0" borderId="0"/>
    <xf numFmtId="0" fontId="6" fillId="0" borderId="0"/>
    <xf numFmtId="0" fontId="6" fillId="0" borderId="0"/>
    <xf numFmtId="0" fontId="6" fillId="0" borderId="0"/>
    <xf numFmtId="0" fontId="43" fillId="0" borderId="0"/>
    <xf numFmtId="0" fontId="6"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6" fillId="0" borderId="0"/>
    <xf numFmtId="0" fontId="6" fillId="0" borderId="0"/>
    <xf numFmtId="0" fontId="6" fillId="0" borderId="0"/>
    <xf numFmtId="0" fontId="6" fillId="0" borderId="0"/>
    <xf numFmtId="0" fontId="6" fillId="0" borderId="0"/>
    <xf numFmtId="0" fontId="6"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6" fillId="0" borderId="0"/>
    <xf numFmtId="0" fontId="6" fillId="0" borderId="0"/>
    <xf numFmtId="0" fontId="6" fillId="0" borderId="0"/>
    <xf numFmtId="0" fontId="6" fillId="0" borderId="0"/>
    <xf numFmtId="0" fontId="6" fillId="0" borderId="0"/>
    <xf numFmtId="0" fontId="6" fillId="0" borderId="0"/>
    <xf numFmtId="0" fontId="43" fillId="0" borderId="0"/>
    <xf numFmtId="0" fontId="6" fillId="0" borderId="0"/>
    <xf numFmtId="0" fontId="6" fillId="0" borderId="0"/>
    <xf numFmtId="0" fontId="6" fillId="0" borderId="0"/>
    <xf numFmtId="0" fontId="24" fillId="0" borderId="0"/>
    <xf numFmtId="0" fontId="43" fillId="0" borderId="0"/>
    <xf numFmtId="0" fontId="43" fillId="0" borderId="0"/>
    <xf numFmtId="0" fontId="43" fillId="0" borderId="0"/>
    <xf numFmtId="0" fontId="43" fillId="0" borderId="0"/>
    <xf numFmtId="0" fontId="43" fillId="0" borderId="0"/>
    <xf numFmtId="0" fontId="7" fillId="0" borderId="0"/>
    <xf numFmtId="0" fontId="7" fillId="0" borderId="0"/>
    <xf numFmtId="0" fontId="6" fillId="0" borderId="0"/>
    <xf numFmtId="0" fontId="23" fillId="0" borderId="0"/>
    <xf numFmtId="0" fontId="6" fillId="0" borderId="0"/>
    <xf numFmtId="0" fontId="7" fillId="0" borderId="0"/>
    <xf numFmtId="0" fontId="23"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24" fillId="0" borderId="0"/>
    <xf numFmtId="0" fontId="24" fillId="0" borderId="0"/>
    <xf numFmtId="0" fontId="24" fillId="0" borderId="0"/>
    <xf numFmtId="0" fontId="23" fillId="56" borderId="20" applyNumberFormat="0" applyFont="0" applyAlignment="0" applyProtection="0"/>
    <xf numFmtId="0" fontId="23" fillId="56" borderId="20" applyNumberFormat="0" applyFont="0" applyAlignment="0" applyProtection="0"/>
    <xf numFmtId="0" fontId="23" fillId="56" borderId="20" applyNumberFormat="0" applyFont="0" applyAlignment="0" applyProtection="0"/>
    <xf numFmtId="0" fontId="23" fillId="56" borderId="20" applyNumberFormat="0" applyFont="0" applyAlignment="0" applyProtection="0"/>
    <xf numFmtId="0" fontId="23" fillId="56" borderId="20" applyNumberFormat="0" applyFont="0" applyAlignment="0" applyProtection="0"/>
    <xf numFmtId="0" fontId="23" fillId="56" borderId="20" applyNumberFormat="0" applyFont="0" applyAlignment="0" applyProtection="0"/>
    <xf numFmtId="0" fontId="23" fillId="56" borderId="20" applyNumberFormat="0" applyFont="0" applyAlignment="0" applyProtection="0"/>
    <xf numFmtId="0" fontId="23" fillId="56" borderId="20" applyNumberFormat="0" applyFont="0" applyAlignment="0" applyProtection="0"/>
    <xf numFmtId="0" fontId="23" fillId="56" borderId="20" applyNumberFormat="0" applyFont="0" applyAlignment="0" applyProtection="0"/>
    <xf numFmtId="0" fontId="33" fillId="53" borderId="21" applyNumberFormat="0" applyAlignment="0" applyProtection="0"/>
    <xf numFmtId="0" fontId="33" fillId="53" borderId="21" applyNumberFormat="0" applyAlignment="0" applyProtection="0"/>
    <xf numFmtId="0" fontId="33" fillId="53" borderId="21"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9" fillId="0" borderId="22" applyNumberFormat="0" applyFill="0" applyAlignment="0" applyProtection="0"/>
    <xf numFmtId="0" fontId="39" fillId="0" borderId="22" applyNumberFormat="0" applyFill="0" applyAlignment="0" applyProtection="0"/>
    <xf numFmtId="0" fontId="39" fillId="0" borderId="22"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44" fillId="0" borderId="0" applyNumberFormat="0" applyFill="0" applyBorder="0" applyAlignment="0" applyProtection="0"/>
    <xf numFmtId="0" fontId="23" fillId="10" borderId="12" applyNumberFormat="0" applyFont="0" applyAlignment="0" applyProtection="0"/>
    <xf numFmtId="0" fontId="22" fillId="48" borderId="0" applyNumberFormat="0" applyBorder="0" applyAlignment="0" applyProtection="0"/>
    <xf numFmtId="0" fontId="22" fillId="46" borderId="0" applyNumberFormat="0" applyBorder="0" applyAlignment="0" applyProtection="0"/>
    <xf numFmtId="0" fontId="22" fillId="43" borderId="0" applyNumberFormat="0" applyBorder="0" applyAlignment="0" applyProtection="0"/>
    <xf numFmtId="0" fontId="7" fillId="43" borderId="0" applyNumberFormat="0" applyBorder="0" applyAlignment="0" applyProtection="0"/>
    <xf numFmtId="0" fontId="7" fillId="38" borderId="0" applyNumberFormat="0" applyBorder="0" applyAlignment="0" applyProtection="0"/>
    <xf numFmtId="0" fontId="7" fillId="37" borderId="0" applyNumberFormat="0" applyBorder="0" applyAlignment="0" applyProtection="0"/>
    <xf numFmtId="0" fontId="7" fillId="36" borderId="0" applyNumberFormat="0" applyBorder="0" applyAlignment="0" applyProtection="0"/>
    <xf numFmtId="0" fontId="7" fillId="35" borderId="0" applyNumberFormat="0" applyBorder="0" applyAlignment="0" applyProtection="0"/>
    <xf numFmtId="0" fontId="45" fillId="0" borderId="0"/>
    <xf numFmtId="43" fontId="45" fillId="0" borderId="0" applyFont="0" applyFill="0" applyBorder="0" applyAlignment="0" applyProtection="0"/>
    <xf numFmtId="9" fontId="45" fillId="0" borderId="0" applyFont="0" applyFill="0" applyBorder="0" applyAlignment="0" applyProtection="0"/>
    <xf numFmtId="0" fontId="45" fillId="0" borderId="0"/>
    <xf numFmtId="43" fontId="45" fillId="0" borderId="0" applyFont="0" applyFill="0" applyBorder="0" applyAlignment="0" applyProtection="0"/>
    <xf numFmtId="43" fontId="23" fillId="0" borderId="0" applyFont="0" applyFill="0" applyBorder="0" applyAlignment="0" applyProtection="0"/>
    <xf numFmtId="0" fontId="45" fillId="0" borderId="0"/>
    <xf numFmtId="43" fontId="45" fillId="0" borderId="0" applyFont="0" applyFill="0" applyBorder="0" applyAlignment="0" applyProtection="0"/>
    <xf numFmtId="43" fontId="7"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0" fontId="7" fillId="0" borderId="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35"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35" borderId="0" applyNumberFormat="0" applyBorder="0" applyAlignment="0" applyProtection="0"/>
    <xf numFmtId="0" fontId="23" fillId="57" borderId="0" applyNumberFormat="0" applyBorder="0" applyAlignment="0" applyProtection="0"/>
    <xf numFmtId="0" fontId="23" fillId="35"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35" borderId="0" applyNumberFormat="0" applyBorder="0" applyAlignment="0" applyProtection="0"/>
    <xf numFmtId="0" fontId="23" fillId="57"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58" borderId="0" applyNumberFormat="0" applyBorder="0" applyAlignment="0" applyProtection="0"/>
    <xf numFmtId="0" fontId="23" fillId="58" borderId="0" applyNumberFormat="0" applyBorder="0" applyAlignment="0" applyProtection="0"/>
    <xf numFmtId="0" fontId="23" fillId="58" borderId="0" applyNumberFormat="0" applyBorder="0" applyAlignment="0" applyProtection="0"/>
    <xf numFmtId="0" fontId="23" fillId="36" borderId="0" applyNumberFormat="0" applyBorder="0" applyAlignment="0" applyProtection="0"/>
    <xf numFmtId="0" fontId="23" fillId="58" borderId="0" applyNumberFormat="0" applyBorder="0" applyAlignment="0" applyProtection="0"/>
    <xf numFmtId="0" fontId="23" fillId="58" borderId="0" applyNumberFormat="0" applyBorder="0" applyAlignment="0" applyProtection="0"/>
    <xf numFmtId="0" fontId="23" fillId="36" borderId="0" applyNumberFormat="0" applyBorder="0" applyAlignment="0" applyProtection="0"/>
    <xf numFmtId="0" fontId="23" fillId="58" borderId="0" applyNumberFormat="0" applyBorder="0" applyAlignment="0" applyProtection="0"/>
    <xf numFmtId="0" fontId="23" fillId="36" borderId="0" applyNumberFormat="0" applyBorder="0" applyAlignment="0" applyProtection="0"/>
    <xf numFmtId="0" fontId="23" fillId="58" borderId="0" applyNumberFormat="0" applyBorder="0" applyAlignment="0" applyProtection="0"/>
    <xf numFmtId="0" fontId="23" fillId="58" borderId="0" applyNumberFormat="0" applyBorder="0" applyAlignment="0" applyProtection="0"/>
    <xf numFmtId="0" fontId="23" fillId="58" borderId="0" applyNumberFormat="0" applyBorder="0" applyAlignment="0" applyProtection="0"/>
    <xf numFmtId="0" fontId="23" fillId="36" borderId="0" applyNumberFormat="0" applyBorder="0" applyAlignment="0" applyProtection="0"/>
    <xf numFmtId="0" fontId="23" fillId="58"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37"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37" borderId="0" applyNumberFormat="0" applyBorder="0" applyAlignment="0" applyProtection="0"/>
    <xf numFmtId="0" fontId="23" fillId="59" borderId="0" applyNumberFormat="0" applyBorder="0" applyAlignment="0" applyProtection="0"/>
    <xf numFmtId="0" fontId="23" fillId="37"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37" borderId="0" applyNumberFormat="0" applyBorder="0" applyAlignment="0" applyProtection="0"/>
    <xf numFmtId="0" fontId="23" fillId="59"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38"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38" borderId="0" applyNumberFormat="0" applyBorder="0" applyAlignment="0" applyProtection="0"/>
    <xf numFmtId="0" fontId="23" fillId="60" borderId="0" applyNumberFormat="0" applyBorder="0" applyAlignment="0" applyProtection="0"/>
    <xf numFmtId="0" fontId="23" fillId="38"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38" borderId="0" applyNumberFormat="0" applyBorder="0" applyAlignment="0" applyProtection="0"/>
    <xf numFmtId="0" fontId="23" fillId="60"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39"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39" borderId="0" applyNumberFormat="0" applyBorder="0" applyAlignment="0" applyProtection="0"/>
    <xf numFmtId="0" fontId="23" fillId="61" borderId="0" applyNumberFormat="0" applyBorder="0" applyAlignment="0" applyProtection="0"/>
    <xf numFmtId="0" fontId="23" fillId="39"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39" borderId="0" applyNumberFormat="0" applyBorder="0" applyAlignment="0" applyProtection="0"/>
    <xf numFmtId="0" fontId="23" fillId="61"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40"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40" borderId="0" applyNumberFormat="0" applyBorder="0" applyAlignment="0" applyProtection="0"/>
    <xf numFmtId="0" fontId="23" fillId="62" borderId="0" applyNumberFormat="0" applyBorder="0" applyAlignment="0" applyProtection="0"/>
    <xf numFmtId="0" fontId="23" fillId="40"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40" borderId="0" applyNumberFormat="0" applyBorder="0" applyAlignment="0" applyProtection="0"/>
    <xf numFmtId="0" fontId="23" fillId="62"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41"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41" borderId="0" applyNumberFormat="0" applyBorder="0" applyAlignment="0" applyProtection="0"/>
    <xf numFmtId="0" fontId="23" fillId="63" borderId="0" applyNumberFormat="0" applyBorder="0" applyAlignment="0" applyProtection="0"/>
    <xf numFmtId="0" fontId="23" fillId="41"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41" borderId="0" applyNumberFormat="0" applyBorder="0" applyAlignment="0" applyProtection="0"/>
    <xf numFmtId="0" fontId="23" fillId="63"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42"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42" borderId="0" applyNumberFormat="0" applyBorder="0" applyAlignment="0" applyProtection="0"/>
    <xf numFmtId="0" fontId="23" fillId="64" borderId="0" applyNumberFormat="0" applyBorder="0" applyAlignment="0" applyProtection="0"/>
    <xf numFmtId="0" fontId="23" fillId="42"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42" borderId="0" applyNumberFormat="0" applyBorder="0" applyAlignment="0" applyProtection="0"/>
    <xf numFmtId="0" fontId="23" fillId="64"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43"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43" borderId="0" applyNumberFormat="0" applyBorder="0" applyAlignment="0" applyProtection="0"/>
    <xf numFmtId="0" fontId="23" fillId="65" borderId="0" applyNumberFormat="0" applyBorder="0" applyAlignment="0" applyProtection="0"/>
    <xf numFmtId="0" fontId="23" fillId="43"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43" borderId="0" applyNumberFormat="0" applyBorder="0" applyAlignment="0" applyProtection="0"/>
    <xf numFmtId="0" fontId="23" fillId="65"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38"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38" borderId="0" applyNumberFormat="0" applyBorder="0" applyAlignment="0" applyProtection="0"/>
    <xf numFmtId="0" fontId="23" fillId="60" borderId="0" applyNumberFormat="0" applyBorder="0" applyAlignment="0" applyProtection="0"/>
    <xf numFmtId="0" fontId="23" fillId="38"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38" borderId="0" applyNumberFormat="0" applyBorder="0" applyAlignment="0" applyProtection="0"/>
    <xf numFmtId="0" fontId="23" fillId="60"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41"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41" borderId="0" applyNumberFormat="0" applyBorder="0" applyAlignment="0" applyProtection="0"/>
    <xf numFmtId="0" fontId="23" fillId="63" borderId="0" applyNumberFormat="0" applyBorder="0" applyAlignment="0" applyProtection="0"/>
    <xf numFmtId="0" fontId="23" fillId="41"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41" borderId="0" applyNumberFormat="0" applyBorder="0" applyAlignment="0" applyProtection="0"/>
    <xf numFmtId="0" fontId="23" fillId="63"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44"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44" borderId="0" applyNumberFormat="0" applyBorder="0" applyAlignment="0" applyProtection="0"/>
    <xf numFmtId="0" fontId="23" fillId="66" borderId="0" applyNumberFormat="0" applyBorder="0" applyAlignment="0" applyProtection="0"/>
    <xf numFmtId="0" fontId="23" fillId="44"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44" borderId="0" applyNumberFormat="0" applyBorder="0" applyAlignment="0" applyProtection="0"/>
    <xf numFmtId="0" fontId="23" fillId="66"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45"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45"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40" fillId="42"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40" fillId="42"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43"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43"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46"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46" borderId="0" applyNumberFormat="0" applyBorder="0" applyAlignment="0" applyProtection="0"/>
    <xf numFmtId="0" fontId="40" fillId="69" borderId="0" applyNumberFormat="0" applyBorder="0" applyAlignment="0" applyProtection="0"/>
    <xf numFmtId="0" fontId="40" fillId="69" borderId="0" applyNumberFormat="0" applyBorder="0" applyAlignment="0" applyProtection="0"/>
    <xf numFmtId="0" fontId="40" fillId="69" borderId="0" applyNumberFormat="0" applyBorder="0" applyAlignment="0" applyProtection="0"/>
    <xf numFmtId="0" fontId="40" fillId="47" borderId="0" applyNumberFormat="0" applyBorder="0" applyAlignment="0" applyProtection="0"/>
    <xf numFmtId="0" fontId="40" fillId="69" borderId="0" applyNumberFormat="0" applyBorder="0" applyAlignment="0" applyProtection="0"/>
    <xf numFmtId="0" fontId="40" fillId="69" borderId="0" applyNumberFormat="0" applyBorder="0" applyAlignment="0" applyProtection="0"/>
    <xf numFmtId="0" fontId="40" fillId="47" borderId="0" applyNumberFormat="0" applyBorder="0" applyAlignment="0" applyProtection="0"/>
    <xf numFmtId="0" fontId="40" fillId="70" borderId="0" applyNumberFormat="0" applyBorder="0" applyAlignment="0" applyProtection="0"/>
    <xf numFmtId="0" fontId="40" fillId="70" borderId="0" applyNumberFormat="0" applyBorder="0" applyAlignment="0" applyProtection="0"/>
    <xf numFmtId="0" fontId="40" fillId="70" borderId="0" applyNumberFormat="0" applyBorder="0" applyAlignment="0" applyProtection="0"/>
    <xf numFmtId="0" fontId="40" fillId="48" borderId="0" applyNumberFormat="0" applyBorder="0" applyAlignment="0" applyProtection="0"/>
    <xf numFmtId="0" fontId="40" fillId="70" borderId="0" applyNumberFormat="0" applyBorder="0" applyAlignment="0" applyProtection="0"/>
    <xf numFmtId="0" fontId="40" fillId="70" borderId="0" applyNumberFormat="0" applyBorder="0" applyAlignment="0" applyProtection="0"/>
    <xf numFmtId="0" fontId="40" fillId="48"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49"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49" borderId="0" applyNumberFormat="0" applyBorder="0" applyAlignment="0" applyProtection="0"/>
    <xf numFmtId="0" fontId="40" fillId="72" borderId="0" applyNumberFormat="0" applyBorder="0" applyAlignment="0" applyProtection="0"/>
    <xf numFmtId="0" fontId="40" fillId="72" borderId="0" applyNumberFormat="0" applyBorder="0" applyAlignment="0" applyProtection="0"/>
    <xf numFmtId="0" fontId="40" fillId="72" borderId="0" applyNumberFormat="0" applyBorder="0" applyAlignment="0" applyProtection="0"/>
    <xf numFmtId="0" fontId="40" fillId="50" borderId="0" applyNumberFormat="0" applyBorder="0" applyAlignment="0" applyProtection="0"/>
    <xf numFmtId="0" fontId="40" fillId="72" borderId="0" applyNumberFormat="0" applyBorder="0" applyAlignment="0" applyProtection="0"/>
    <xf numFmtId="0" fontId="40" fillId="72" borderId="0" applyNumberFormat="0" applyBorder="0" applyAlignment="0" applyProtection="0"/>
    <xf numFmtId="0" fontId="40" fillId="50"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51"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51"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46"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46" borderId="0" applyNumberFormat="0" applyBorder="0" applyAlignment="0" applyProtection="0"/>
    <xf numFmtId="0" fontId="40" fillId="69" borderId="0" applyNumberFormat="0" applyBorder="0" applyAlignment="0" applyProtection="0"/>
    <xf numFmtId="0" fontId="40" fillId="69" borderId="0" applyNumberFormat="0" applyBorder="0" applyAlignment="0" applyProtection="0"/>
    <xf numFmtId="0" fontId="40" fillId="69" borderId="0" applyNumberFormat="0" applyBorder="0" applyAlignment="0" applyProtection="0"/>
    <xf numFmtId="0" fontId="40" fillId="47" borderId="0" applyNumberFormat="0" applyBorder="0" applyAlignment="0" applyProtection="0"/>
    <xf numFmtId="0" fontId="40" fillId="69" borderId="0" applyNumberFormat="0" applyBorder="0" applyAlignment="0" applyProtection="0"/>
    <xf numFmtId="0" fontId="40" fillId="69" borderId="0" applyNumberFormat="0" applyBorder="0" applyAlignment="0" applyProtection="0"/>
    <xf numFmtId="0" fontId="40" fillId="47"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52"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52"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36"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36" borderId="0" applyNumberFormat="0" applyBorder="0" applyAlignment="0" applyProtection="0"/>
    <xf numFmtId="0" fontId="34" fillId="75" borderId="14" applyNumberFormat="0" applyAlignment="0" applyProtection="0"/>
    <xf numFmtId="0" fontId="34" fillId="75" borderId="14" applyNumberFormat="0" applyAlignment="0" applyProtection="0"/>
    <xf numFmtId="0" fontId="34" fillId="75" borderId="14" applyNumberFormat="0" applyAlignment="0" applyProtection="0"/>
    <xf numFmtId="0" fontId="34" fillId="53" borderId="14" applyNumberFormat="0" applyAlignment="0" applyProtection="0"/>
    <xf numFmtId="0" fontId="34" fillId="75" borderId="14" applyNumberFormat="0" applyAlignment="0" applyProtection="0"/>
    <xf numFmtId="0" fontId="34" fillId="75" borderId="14" applyNumberFormat="0" applyAlignment="0" applyProtection="0"/>
    <xf numFmtId="0" fontId="34" fillId="53" borderId="14" applyNumberFormat="0" applyAlignment="0" applyProtection="0"/>
    <xf numFmtId="0" fontId="36" fillId="76" borderId="15" applyNumberFormat="0" applyAlignment="0" applyProtection="0"/>
    <xf numFmtId="0" fontId="36" fillId="76" borderId="15" applyNumberFormat="0" applyAlignment="0" applyProtection="0"/>
    <xf numFmtId="0" fontId="36" fillId="76" borderId="15" applyNumberFormat="0" applyAlignment="0" applyProtection="0"/>
    <xf numFmtId="0" fontId="36" fillId="54" borderId="15" applyNumberFormat="0" applyAlignment="0" applyProtection="0"/>
    <xf numFmtId="0" fontId="36" fillId="76" borderId="15" applyNumberFormat="0" applyAlignment="0" applyProtection="0"/>
    <xf numFmtId="0" fontId="36" fillId="76" borderId="15" applyNumberFormat="0" applyAlignment="0" applyProtection="0"/>
    <xf numFmtId="0" fontId="36" fillId="54" borderId="15" applyNumberFormat="0" applyAlignment="0" applyProtection="0"/>
    <xf numFmtId="43" fontId="7" fillId="0" borderId="0" applyFont="0" applyFill="0" applyBorder="0" applyAlignment="0" applyProtection="0"/>
    <xf numFmtId="43" fontId="2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3" fillId="0" borderId="0" applyFont="0" applyFill="0" applyBorder="0" applyAlignment="0" applyProtection="0"/>
    <xf numFmtId="168" fontId="6" fillId="0" borderId="0" applyFill="0" applyBorder="0" applyAlignment="0" applyProtection="0"/>
    <xf numFmtId="43" fontId="6" fillId="0" borderId="0" applyFont="0" applyFill="0" applyBorder="0" applyAlignment="0" applyProtection="0"/>
    <xf numFmtId="166" fontId="6" fillId="0" borderId="0" applyFont="0" applyFill="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37"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37" borderId="0" applyNumberFormat="0" applyBorder="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32" fillId="62" borderId="14" applyNumberFormat="0" applyAlignment="0" applyProtection="0"/>
    <xf numFmtId="0" fontId="32" fillId="62" borderId="14" applyNumberFormat="0" applyAlignment="0" applyProtection="0"/>
    <xf numFmtId="0" fontId="32" fillId="62" borderId="14" applyNumberFormat="0" applyAlignment="0" applyProtection="0"/>
    <xf numFmtId="0" fontId="32" fillId="40" borderId="14" applyNumberFormat="0" applyAlignment="0" applyProtection="0"/>
    <xf numFmtId="0" fontId="32" fillId="62" borderId="14" applyNumberFormat="0" applyAlignment="0" applyProtection="0"/>
    <xf numFmtId="0" fontId="32" fillId="62" borderId="14" applyNumberFormat="0" applyAlignment="0" applyProtection="0"/>
    <xf numFmtId="0" fontId="32" fillId="40" borderId="14" applyNumberFormat="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1" fillId="77" borderId="0" applyNumberFormat="0" applyBorder="0" applyAlignment="0" applyProtection="0"/>
    <xf numFmtId="0" fontId="31" fillId="77" borderId="0" applyNumberFormat="0" applyBorder="0" applyAlignment="0" applyProtection="0"/>
    <xf numFmtId="0" fontId="31" fillId="77" borderId="0" applyNumberFormat="0" applyBorder="0" applyAlignment="0" applyProtection="0"/>
    <xf numFmtId="0" fontId="31" fillId="55" borderId="0" applyNumberFormat="0" applyBorder="0" applyAlignment="0" applyProtection="0"/>
    <xf numFmtId="0" fontId="31" fillId="77" borderId="0" applyNumberFormat="0" applyBorder="0" applyAlignment="0" applyProtection="0"/>
    <xf numFmtId="0" fontId="31" fillId="77" borderId="0" applyNumberFormat="0" applyBorder="0" applyAlignment="0" applyProtection="0"/>
    <xf numFmtId="0" fontId="31" fillId="55" borderId="0" applyNumberFormat="0" applyBorder="0" applyAlignment="0" applyProtection="0"/>
    <xf numFmtId="0" fontId="6" fillId="0" borderId="0"/>
    <xf numFmtId="0" fontId="24" fillId="0" borderId="0"/>
    <xf numFmtId="0" fontId="6" fillId="0" borderId="0"/>
    <xf numFmtId="0" fontId="24" fillId="0" borderId="0"/>
    <xf numFmtId="0" fontId="6" fillId="0" borderId="0"/>
    <xf numFmtId="0" fontId="6" fillId="0" borderId="0"/>
    <xf numFmtId="0" fontId="45" fillId="0" borderId="0"/>
    <xf numFmtId="0" fontId="6" fillId="0" borderId="0"/>
    <xf numFmtId="0" fontId="45" fillId="0" borderId="0"/>
    <xf numFmtId="0" fontId="6" fillId="0" borderId="0"/>
    <xf numFmtId="0" fontId="6" fillId="0" borderId="0"/>
    <xf numFmtId="0" fontId="6" fillId="0" borderId="0"/>
    <xf numFmtId="0" fontId="6" fillId="0" borderId="0"/>
    <xf numFmtId="0" fontId="6" fillId="0" borderId="0"/>
    <xf numFmtId="0" fontId="23" fillId="0" borderId="0"/>
    <xf numFmtId="0" fontId="7" fillId="0" borderId="0"/>
    <xf numFmtId="0" fontId="23" fillId="0" borderId="0"/>
    <xf numFmtId="0" fontId="23" fillId="0" borderId="0"/>
    <xf numFmtId="0" fontId="23" fillId="0" borderId="0"/>
    <xf numFmtId="0" fontId="23" fillId="0" borderId="0"/>
    <xf numFmtId="0" fontId="23" fillId="0" borderId="0"/>
    <xf numFmtId="0" fontId="6" fillId="0" borderId="0"/>
    <xf numFmtId="0" fontId="6" fillId="0" borderId="0"/>
    <xf numFmtId="0" fontId="6" fillId="0" borderId="0"/>
    <xf numFmtId="0" fontId="6" fillId="0" borderId="0"/>
    <xf numFmtId="0" fontId="6" fillId="0" borderId="0"/>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0" borderId="0"/>
    <xf numFmtId="0" fontId="23" fillId="0" borderId="0"/>
    <xf numFmtId="0" fontId="23"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9" fillId="0" borderId="0"/>
    <xf numFmtId="0" fontId="6" fillId="0" borderId="0"/>
    <xf numFmtId="0" fontId="6" fillId="0" borderId="0"/>
    <xf numFmtId="0" fontId="6" fillId="0" borderId="0"/>
    <xf numFmtId="0" fontId="6" fillId="0" borderId="0"/>
    <xf numFmtId="0" fontId="24" fillId="0" borderId="0"/>
    <xf numFmtId="0" fontId="6" fillId="0" borderId="0"/>
    <xf numFmtId="0" fontId="24" fillId="0" borderId="0"/>
    <xf numFmtId="0" fontId="6" fillId="0" borderId="0"/>
    <xf numFmtId="0" fontId="24" fillId="0" borderId="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10" borderId="12" applyNumberFormat="0" applyFont="0" applyAlignment="0" applyProtection="0"/>
    <xf numFmtId="0" fontId="23" fillId="56"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56"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56"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56" borderId="20" applyNumberFormat="0" applyFont="0" applyAlignment="0" applyProtection="0"/>
    <xf numFmtId="0" fontId="23" fillId="78" borderId="20" applyNumberFormat="0" applyFont="0" applyAlignment="0" applyProtection="0"/>
    <xf numFmtId="0" fontId="23" fillId="56" borderId="20" applyNumberFormat="0" applyFont="0" applyAlignment="0" applyProtection="0"/>
    <xf numFmtId="0" fontId="23" fillId="56" borderId="20"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56" borderId="20" applyNumberFormat="0" applyFont="0" applyAlignment="0" applyProtection="0"/>
    <xf numFmtId="0" fontId="23" fillId="56" borderId="20"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33" fillId="75" borderId="21" applyNumberFormat="0" applyAlignment="0" applyProtection="0"/>
    <xf numFmtId="0" fontId="33" fillId="75" borderId="21" applyNumberFormat="0" applyAlignment="0" applyProtection="0"/>
    <xf numFmtId="0" fontId="33" fillId="75" borderId="21" applyNumberFormat="0" applyAlignment="0" applyProtection="0"/>
    <xf numFmtId="0" fontId="33" fillId="53" borderId="21" applyNumberFormat="0" applyAlignment="0" applyProtection="0"/>
    <xf numFmtId="0" fontId="33" fillId="75" borderId="21" applyNumberFormat="0" applyAlignment="0" applyProtection="0"/>
    <xf numFmtId="0" fontId="33" fillId="75" borderId="21" applyNumberFormat="0" applyAlignment="0" applyProtection="0"/>
    <xf numFmtId="0" fontId="33" fillId="53" borderId="21"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5" fillId="0" borderId="0" applyNumberFormat="0" applyFill="0" applyBorder="0" applyAlignment="0" applyProtection="0"/>
    <xf numFmtId="0" fontId="39" fillId="0" borderId="22" applyNumberFormat="0" applyFill="0" applyAlignment="0" applyProtection="0"/>
    <xf numFmtId="0" fontId="39" fillId="0" borderId="22" applyNumberFormat="0" applyFill="0" applyAlignment="0" applyProtection="0"/>
    <xf numFmtId="0" fontId="39" fillId="0" borderId="22"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43" fontId="7" fillId="0" borderId="0" applyFont="0" applyFill="0" applyBorder="0" applyAlignment="0" applyProtection="0"/>
  </cellStyleXfs>
  <cellXfs count="257">
    <xf numFmtId="0" fontId="0" fillId="0" borderId="0" xfId="0"/>
    <xf numFmtId="0" fontId="4" fillId="0" borderId="0" xfId="0" applyFont="1"/>
    <xf numFmtId="0" fontId="0" fillId="3" borderId="0" xfId="0" applyFill="1"/>
    <xf numFmtId="0" fontId="0" fillId="0" borderId="4" xfId="0" applyBorder="1"/>
    <xf numFmtId="0" fontId="0" fillId="0" borderId="0" xfId="0" applyAlignment="1">
      <alignment horizontal="center"/>
    </xf>
    <xf numFmtId="0" fontId="4" fillId="0" borderId="0" xfId="0" applyFont="1" applyAlignment="1">
      <alignment horizontal="center"/>
    </xf>
    <xf numFmtId="0" fontId="0" fillId="0" borderId="24" xfId="0" applyBorder="1"/>
    <xf numFmtId="0" fontId="0" fillId="0" borderId="23" xfId="0" applyBorder="1"/>
    <xf numFmtId="0" fontId="1" fillId="79" borderId="1" xfId="0" applyFont="1" applyFill="1" applyBorder="1" applyAlignment="1">
      <alignment wrapText="1"/>
    </xf>
    <xf numFmtId="0" fontId="51" fillId="79" borderId="2" xfId="0" applyFont="1" applyFill="1" applyBorder="1" applyAlignment="1">
      <alignment horizontal="center" textRotation="90" wrapText="1"/>
    </xf>
    <xf numFmtId="0" fontId="0" fillId="0" borderId="23" xfId="0" applyBorder="1" applyAlignment="1">
      <alignment horizontal="center"/>
    </xf>
    <xf numFmtId="0" fontId="19" fillId="79" borderId="31" xfId="0" applyFont="1" applyFill="1" applyBorder="1" applyAlignment="1">
      <alignment horizontal="center" wrapText="1"/>
    </xf>
    <xf numFmtId="0" fontId="0" fillId="0" borderId="35" xfId="0" applyBorder="1" applyAlignment="1">
      <alignment vertical="center"/>
    </xf>
    <xf numFmtId="0" fontId="0" fillId="0" borderId="37" xfId="0" applyBorder="1" applyAlignment="1">
      <alignment vertical="center"/>
    </xf>
    <xf numFmtId="0" fontId="50" fillId="3" borderId="33" xfId="0" applyFont="1" applyFill="1" applyBorder="1" applyAlignment="1">
      <alignment vertical="center"/>
    </xf>
    <xf numFmtId="0" fontId="0" fillId="3" borderId="38" xfId="0" applyFill="1" applyBorder="1"/>
    <xf numFmtId="0" fontId="0" fillId="2" borderId="39" xfId="0" applyFill="1" applyBorder="1" applyProtection="1">
      <protection locked="0"/>
    </xf>
    <xf numFmtId="0" fontId="0" fillId="2" borderId="40" xfId="0" applyFill="1" applyBorder="1" applyProtection="1">
      <protection locked="0"/>
    </xf>
    <xf numFmtId="0" fontId="0" fillId="2" borderId="38" xfId="0" applyFill="1" applyBorder="1" applyProtection="1">
      <protection locked="0"/>
    </xf>
    <xf numFmtId="0" fontId="0" fillId="0" borderId="35" xfId="0" applyBorder="1" applyAlignment="1">
      <alignment horizontal="center"/>
    </xf>
    <xf numFmtId="0" fontId="0" fillId="0" borderId="37" xfId="0" applyBorder="1" applyAlignment="1">
      <alignment horizontal="center"/>
    </xf>
    <xf numFmtId="0" fontId="5" fillId="3" borderId="0" xfId="0" applyFont="1" applyFill="1"/>
    <xf numFmtId="0" fontId="0" fillId="3" borderId="23" xfId="0" applyFill="1" applyBorder="1"/>
    <xf numFmtId="0" fontId="0" fillId="3" borderId="4" xfId="0" applyFill="1" applyBorder="1"/>
    <xf numFmtId="0" fontId="3" fillId="2" borderId="24" xfId="0" applyFont="1" applyFill="1" applyBorder="1" applyProtection="1">
      <protection locked="0"/>
    </xf>
    <xf numFmtId="0" fontId="3" fillId="2" borderId="36" xfId="0" applyFont="1" applyFill="1" applyBorder="1" applyProtection="1">
      <protection locked="0"/>
    </xf>
    <xf numFmtId="0" fontId="3" fillId="2" borderId="31" xfId="0" applyFont="1" applyFill="1" applyBorder="1" applyProtection="1">
      <protection locked="0"/>
    </xf>
    <xf numFmtId="0" fontId="3" fillId="2" borderId="32" xfId="0" applyFont="1" applyFill="1" applyBorder="1" applyProtection="1">
      <protection locked="0"/>
    </xf>
    <xf numFmtId="0" fontId="0" fillId="0" borderId="31" xfId="0" applyBorder="1"/>
    <xf numFmtId="0" fontId="0" fillId="3" borderId="0" xfId="0" applyFill="1" applyAlignment="1">
      <alignment horizontal="left"/>
    </xf>
    <xf numFmtId="0" fontId="0" fillId="0" borderId="0" xfId="0" applyAlignment="1">
      <alignment horizontal="left"/>
    </xf>
    <xf numFmtId="0" fontId="4" fillId="0" borderId="33" xfId="0" applyFont="1" applyBorder="1" applyAlignment="1">
      <alignment horizontal="center"/>
    </xf>
    <xf numFmtId="0" fontId="1" fillId="0" borderId="0" xfId="0" applyFont="1" applyAlignment="1">
      <alignment horizontal="center" wrapText="1"/>
    </xf>
    <xf numFmtId="0" fontId="2" fillId="0" borderId="28" xfId="0" applyFont="1" applyBorder="1" applyAlignment="1">
      <alignment vertical="center" wrapText="1"/>
    </xf>
    <xf numFmtId="0" fontId="3" fillId="0" borderId="28" xfId="0" applyFont="1" applyBorder="1" applyAlignment="1">
      <alignment horizontal="center" vertical="center" wrapText="1"/>
    </xf>
    <xf numFmtId="0" fontId="3" fillId="0" borderId="28" xfId="0" applyFont="1" applyBorder="1" applyAlignment="1">
      <alignment horizontal="left" vertical="center" wrapText="1"/>
    </xf>
    <xf numFmtId="0" fontId="3" fillId="0" borderId="34" xfId="0" applyFont="1" applyBorder="1" applyAlignment="1">
      <alignment horizontal="left" vertical="center" wrapText="1"/>
    </xf>
    <xf numFmtId="0" fontId="3" fillId="0" borderId="28" xfId="0" applyFont="1" applyBorder="1"/>
    <xf numFmtId="0" fontId="3" fillId="0" borderId="34" xfId="0" applyFont="1" applyBorder="1"/>
    <xf numFmtId="0" fontId="50" fillId="3" borderId="35" xfId="0" applyFont="1" applyFill="1" applyBorder="1" applyAlignment="1">
      <alignment vertical="center"/>
    </xf>
    <xf numFmtId="0" fontId="0" fillId="3" borderId="39" xfId="0" applyFill="1" applyBorder="1"/>
    <xf numFmtId="0" fontId="50" fillId="3" borderId="34" xfId="0" applyFont="1" applyFill="1" applyBorder="1" applyAlignment="1">
      <alignment vertical="center"/>
    </xf>
    <xf numFmtId="0" fontId="0" fillId="0" borderId="36" xfId="0" applyBorder="1" applyAlignment="1">
      <alignment vertical="center"/>
    </xf>
    <xf numFmtId="0" fontId="50" fillId="3" borderId="36" xfId="0" applyFont="1" applyFill="1" applyBorder="1" applyAlignment="1">
      <alignment vertical="center"/>
    </xf>
    <xf numFmtId="0" fontId="0" fillId="0" borderId="32" xfId="0" applyBorder="1" applyAlignment="1">
      <alignment vertical="center"/>
    </xf>
    <xf numFmtId="0" fontId="4" fillId="0" borderId="28" xfId="0" applyFont="1" applyBorder="1" applyAlignment="1">
      <alignment vertical="center" wrapText="1"/>
    </xf>
    <xf numFmtId="0" fontId="0" fillId="0" borderId="24" xfId="0" applyBorder="1" applyAlignment="1">
      <alignment vertical="center" wrapText="1"/>
    </xf>
    <xf numFmtId="0" fontId="0" fillId="0" borderId="31" xfId="0" applyBorder="1" applyAlignment="1">
      <alignment vertical="center" wrapText="1"/>
    </xf>
    <xf numFmtId="0" fontId="2" fillId="0" borderId="34" xfId="0" applyFont="1" applyBorder="1" applyAlignment="1">
      <alignment vertical="center" wrapText="1"/>
    </xf>
    <xf numFmtId="0" fontId="0" fillId="0" borderId="0" xfId="0" applyAlignment="1">
      <alignment vertical="center" wrapText="1"/>
    </xf>
    <xf numFmtId="0" fontId="0" fillId="0" borderId="0" xfId="0" applyProtection="1">
      <protection locked="0"/>
    </xf>
    <xf numFmtId="0" fontId="0" fillId="0" borderId="24" xfId="0" applyBorder="1" applyAlignment="1">
      <alignment vertical="center"/>
    </xf>
    <xf numFmtId="0" fontId="0" fillId="0" borderId="31" xfId="0" applyBorder="1" applyAlignment="1">
      <alignment vertical="center"/>
    </xf>
    <xf numFmtId="0" fontId="0" fillId="2" borderId="44" xfId="0" applyFill="1" applyBorder="1" applyProtection="1">
      <protection locked="0"/>
    </xf>
    <xf numFmtId="0" fontId="0" fillId="0" borderId="0" xfId="0" applyAlignment="1">
      <alignment horizontal="left" wrapText="1"/>
    </xf>
    <xf numFmtId="0" fontId="0" fillId="0" borderId="35" xfId="0" applyBorder="1" applyAlignment="1">
      <alignment horizontal="center" vertical="center"/>
    </xf>
    <xf numFmtId="0" fontId="0" fillId="0" borderId="37" xfId="0" applyBorder="1" applyAlignment="1">
      <alignment horizontal="center" vertical="center"/>
    </xf>
    <xf numFmtId="0" fontId="53" fillId="0" borderId="0" xfId="0" applyFont="1"/>
    <xf numFmtId="0" fontId="54" fillId="0" borderId="0" xfId="0" applyFont="1"/>
    <xf numFmtId="0" fontId="53" fillId="0" borderId="4" xfId="0" applyFont="1" applyBorder="1"/>
    <xf numFmtId="0" fontId="55" fillId="0" borderId="0" xfId="0" applyFont="1"/>
    <xf numFmtId="0" fontId="55" fillId="0" borderId="4" xfId="0" applyFont="1" applyBorder="1"/>
    <xf numFmtId="0" fontId="56" fillId="0" borderId="0" xfId="0" applyFont="1"/>
    <xf numFmtId="0" fontId="54" fillId="0" borderId="4" xfId="0" applyFont="1" applyBorder="1"/>
    <xf numFmtId="0" fontId="53" fillId="0" borderId="0" xfId="0" applyFont="1" applyAlignment="1">
      <alignment horizontal="left"/>
    </xf>
    <xf numFmtId="0" fontId="53" fillId="0" borderId="4" xfId="0" applyFont="1" applyBorder="1" applyAlignment="1">
      <alignment horizontal="left"/>
    </xf>
    <xf numFmtId="0" fontId="55" fillId="0" borderId="4" xfId="0" applyFont="1" applyBorder="1" applyAlignment="1">
      <alignment horizontal="left"/>
    </xf>
    <xf numFmtId="0" fontId="54" fillId="0" borderId="0" xfId="0" applyFont="1" applyAlignment="1">
      <alignment horizontal="left"/>
    </xf>
    <xf numFmtId="0" fontId="54" fillId="0" borderId="4" xfId="0" applyFont="1" applyBorder="1" applyAlignment="1">
      <alignment horizontal="left"/>
    </xf>
    <xf numFmtId="0" fontId="55" fillId="0" borderId="4" xfId="0" applyFont="1" applyBorder="1" applyAlignment="1">
      <alignment horizontal="center"/>
    </xf>
    <xf numFmtId="0" fontId="53" fillId="0" borderId="0" xfId="0" applyFont="1" applyAlignment="1">
      <alignment horizontal="center"/>
    </xf>
    <xf numFmtId="0" fontId="53" fillId="0" borderId="4" xfId="0" applyFont="1" applyBorder="1" applyAlignment="1">
      <alignment horizontal="center"/>
    </xf>
    <xf numFmtId="0" fontId="54" fillId="0" borderId="0" xfId="0" applyFont="1" applyAlignment="1">
      <alignment horizontal="center"/>
    </xf>
    <xf numFmtId="0" fontId="54" fillId="0" borderId="4" xfId="0" applyFont="1" applyBorder="1" applyAlignment="1">
      <alignment horizontal="center"/>
    </xf>
    <xf numFmtId="3" fontId="54" fillId="0" borderId="0" xfId="0" applyNumberFormat="1" applyFont="1"/>
    <xf numFmtId="3" fontId="53" fillId="0" borderId="0" xfId="0" applyNumberFormat="1" applyFont="1" applyAlignment="1">
      <alignment horizontal="left"/>
    </xf>
    <xf numFmtId="3" fontId="53" fillId="0" borderId="0" xfId="0" applyNumberFormat="1" applyFont="1"/>
    <xf numFmtId="3" fontId="53" fillId="0" borderId="4" xfId="0" applyNumberFormat="1" applyFont="1" applyBorder="1" applyAlignment="1">
      <alignment horizontal="left"/>
    </xf>
    <xf numFmtId="3" fontId="53" fillId="0" borderId="4" xfId="0" applyNumberFormat="1" applyFont="1" applyBorder="1"/>
    <xf numFmtId="3" fontId="55" fillId="0" borderId="4" xfId="0" applyNumberFormat="1" applyFont="1" applyBorder="1" applyAlignment="1">
      <alignment horizontal="center"/>
    </xf>
    <xf numFmtId="3" fontId="54" fillId="0" borderId="4" xfId="0" applyNumberFormat="1" applyFont="1" applyBorder="1"/>
    <xf numFmtId="3" fontId="54" fillId="0" borderId="0" xfId="0" applyNumberFormat="1" applyFont="1" applyAlignment="1">
      <alignment horizontal="left"/>
    </xf>
    <xf numFmtId="0" fontId="4" fillId="0" borderId="23" xfId="0" applyFont="1" applyBorder="1" applyAlignment="1">
      <alignment horizontal="center"/>
    </xf>
    <xf numFmtId="0" fontId="4" fillId="0" borderId="23" xfId="0" applyFont="1" applyBorder="1"/>
    <xf numFmtId="0" fontId="0" fillId="0" borderId="33" xfId="0" applyBorder="1" applyAlignment="1">
      <alignment horizontal="center" vertical="center" wrapText="1"/>
    </xf>
    <xf numFmtId="0" fontId="0" fillId="0" borderId="28" xfId="0" applyBorder="1" applyAlignment="1">
      <alignment horizontal="left" vertical="center" wrapText="1"/>
    </xf>
    <xf numFmtId="0" fontId="0" fillId="0" borderId="28" xfId="0" applyBorder="1" applyAlignment="1">
      <alignment horizontal="center" vertical="center" wrapText="1"/>
    </xf>
    <xf numFmtId="0" fontId="1" fillId="79" borderId="42" xfId="0" applyFont="1" applyFill="1" applyBorder="1" applyAlignment="1">
      <alignment horizontal="center" wrapText="1"/>
    </xf>
    <xf numFmtId="0" fontId="0" fillId="82" borderId="28" xfId="0" applyFill="1" applyBorder="1" applyAlignment="1" applyProtection="1">
      <alignment vertical="center" wrapText="1"/>
      <protection locked="0"/>
    </xf>
    <xf numFmtId="0" fontId="0" fillId="82" borderId="24" xfId="0" applyFill="1" applyBorder="1" applyAlignment="1" applyProtection="1">
      <alignment vertical="center" wrapText="1"/>
      <protection locked="0"/>
    </xf>
    <xf numFmtId="0" fontId="0" fillId="82" borderId="31" xfId="0" applyFill="1" applyBorder="1" applyAlignment="1" applyProtection="1">
      <alignment vertical="center" wrapText="1"/>
      <protection locked="0"/>
    </xf>
    <xf numFmtId="0" fontId="0" fillId="82" borderId="24" xfId="0" applyFill="1" applyBorder="1" applyAlignment="1" applyProtection="1">
      <alignment horizontal="center" vertical="center" wrapText="1"/>
      <protection locked="0"/>
    </xf>
    <xf numFmtId="0" fontId="0" fillId="82" borderId="24" xfId="0" applyFill="1" applyBorder="1" applyAlignment="1" applyProtection="1">
      <alignment horizontal="center"/>
      <protection locked="0"/>
    </xf>
    <xf numFmtId="0" fontId="0" fillId="82" borderId="31" xfId="0" applyFill="1" applyBorder="1" applyAlignment="1" applyProtection="1">
      <alignment horizontal="center" vertical="center" wrapText="1"/>
      <protection locked="0"/>
    </xf>
    <xf numFmtId="0" fontId="0" fillId="82" borderId="31" xfId="0" applyFill="1" applyBorder="1" applyAlignment="1" applyProtection="1">
      <alignment horizontal="center"/>
      <protection locked="0"/>
    </xf>
    <xf numFmtId="0" fontId="0" fillId="82" borderId="38" xfId="0" applyFill="1" applyBorder="1" applyProtection="1">
      <protection locked="0"/>
    </xf>
    <xf numFmtId="0" fontId="0" fillId="82" borderId="39" xfId="0" applyFill="1" applyBorder="1" applyProtection="1">
      <protection locked="0"/>
    </xf>
    <xf numFmtId="0" fontId="0" fillId="82" borderId="40" xfId="0" applyFill="1" applyBorder="1" applyProtection="1">
      <protection locked="0"/>
    </xf>
    <xf numFmtId="0" fontId="0" fillId="0" borderId="0" xfId="0" applyAlignment="1">
      <alignment horizontal="right"/>
    </xf>
    <xf numFmtId="164" fontId="0" fillId="82" borderId="36" xfId="1412" applyNumberFormat="1" applyFont="1" applyFill="1" applyBorder="1" applyAlignment="1" applyProtection="1">
      <alignment horizontal="center" vertical="center" wrapText="1"/>
      <protection locked="0"/>
    </xf>
    <xf numFmtId="164" fontId="0" fillId="82" borderId="32" xfId="1412" applyNumberFormat="1" applyFont="1" applyFill="1" applyBorder="1" applyAlignment="1" applyProtection="1">
      <alignment horizontal="center" vertical="center" wrapText="1"/>
      <protection locked="0"/>
    </xf>
    <xf numFmtId="164" fontId="0" fillId="0" borderId="28" xfId="1412" applyNumberFormat="1" applyFont="1" applyFill="1" applyBorder="1" applyAlignment="1">
      <alignment horizontal="right" vertical="center" wrapText="1"/>
    </xf>
    <xf numFmtId="164" fontId="0" fillId="0" borderId="34" xfId="1412" applyNumberFormat="1" applyFont="1" applyBorder="1" applyAlignment="1">
      <alignment vertical="center" wrapText="1"/>
    </xf>
    <xf numFmtId="164" fontId="0" fillId="82" borderId="24" xfId="1412" applyNumberFormat="1" applyFont="1" applyFill="1" applyBorder="1" applyAlignment="1" applyProtection="1">
      <alignment horizontal="right" vertical="center" wrapText="1"/>
      <protection locked="0"/>
    </xf>
    <xf numFmtId="164" fontId="0" fillId="82" borderId="31" xfId="1412" applyNumberFormat="1" applyFont="1" applyFill="1" applyBorder="1" applyAlignment="1" applyProtection="1">
      <alignment horizontal="right" vertical="center" wrapText="1"/>
      <protection locked="0"/>
    </xf>
    <xf numFmtId="0" fontId="3" fillId="82" borderId="24" xfId="0" applyFont="1" applyFill="1" applyBorder="1" applyProtection="1">
      <protection locked="0"/>
    </xf>
    <xf numFmtId="0" fontId="3" fillId="82" borderId="36" xfId="0" applyFont="1" applyFill="1" applyBorder="1" applyProtection="1">
      <protection locked="0"/>
    </xf>
    <xf numFmtId="0" fontId="3" fillId="82" borderId="31" xfId="0" applyFont="1" applyFill="1" applyBorder="1" applyProtection="1">
      <protection locked="0"/>
    </xf>
    <xf numFmtId="0" fontId="3" fillId="82" borderId="32" xfId="0" applyFont="1" applyFill="1" applyBorder="1" applyProtection="1">
      <protection locked="0"/>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48" xfId="0" applyBorder="1"/>
    <xf numFmtId="0" fontId="0" fillId="0" borderId="49" xfId="0" applyBorder="1"/>
    <xf numFmtId="0" fontId="4" fillId="3" borderId="48" xfId="0" applyFont="1" applyFill="1" applyBorder="1"/>
    <xf numFmtId="0" fontId="4" fillId="3" borderId="0" xfId="0" applyFont="1" applyFill="1"/>
    <xf numFmtId="0" fontId="4" fillId="3" borderId="49" xfId="0" applyFont="1" applyFill="1" applyBorder="1"/>
    <xf numFmtId="0" fontId="0" fillId="3" borderId="48" xfId="0" applyFill="1" applyBorder="1"/>
    <xf numFmtId="0" fontId="0" fillId="3" borderId="49" xfId="0" applyFill="1" applyBorder="1"/>
    <xf numFmtId="0" fontId="0" fillId="3" borderId="50" xfId="0" applyFill="1" applyBorder="1"/>
    <xf numFmtId="0" fontId="0" fillId="3" borderId="51" xfId="0" applyFill="1" applyBorder="1"/>
    <xf numFmtId="0" fontId="0" fillId="81" borderId="48" xfId="0" applyFill="1" applyBorder="1"/>
    <xf numFmtId="0" fontId="0" fillId="81" borderId="0" xfId="0" applyFill="1"/>
    <xf numFmtId="0" fontId="0" fillId="81" borderId="49" xfId="0" applyFill="1" applyBorder="1"/>
    <xf numFmtId="0" fontId="0" fillId="81" borderId="50" xfId="0" applyFill="1" applyBorder="1"/>
    <xf numFmtId="0" fontId="4" fillId="81" borderId="4" xfId="0" applyFont="1" applyFill="1" applyBorder="1" applyAlignment="1">
      <alignment horizontal="right"/>
    </xf>
    <xf numFmtId="0" fontId="4" fillId="81" borderId="51" xfId="0" applyFont="1" applyFill="1" applyBorder="1" applyAlignment="1">
      <alignment horizontal="right"/>
    </xf>
    <xf numFmtId="3" fontId="53" fillId="0" borderId="0" xfId="0" applyNumberFormat="1" applyFont="1" applyAlignment="1">
      <alignment horizontal="right"/>
    </xf>
    <xf numFmtId="3" fontId="54" fillId="0" borderId="0" xfId="0" applyNumberFormat="1" applyFont="1" applyAlignment="1">
      <alignment horizontal="right"/>
    </xf>
    <xf numFmtId="0" fontId="54" fillId="3" borderId="25" xfId="0" applyFont="1" applyFill="1" applyBorder="1"/>
    <xf numFmtId="0" fontId="54" fillId="3" borderId="52" xfId="0" applyFont="1" applyFill="1" applyBorder="1"/>
    <xf numFmtId="0" fontId="54" fillId="3" borderId="52" xfId="0" quotePrefix="1" applyFont="1" applyFill="1" applyBorder="1" applyAlignment="1">
      <alignment horizontal="center"/>
    </xf>
    <xf numFmtId="0" fontId="54" fillId="3" borderId="52" xfId="0" applyFont="1" applyFill="1" applyBorder="1" applyAlignment="1">
      <alignment horizontal="center"/>
    </xf>
    <xf numFmtId="0" fontId="54" fillId="3" borderId="53" xfId="0" applyFont="1" applyFill="1" applyBorder="1" applyAlignment="1">
      <alignment horizontal="center"/>
    </xf>
    <xf numFmtId="0" fontId="0" fillId="3" borderId="54" xfId="0" applyFill="1" applyBorder="1" applyAlignment="1">
      <alignment horizontal="center"/>
    </xf>
    <xf numFmtId="0" fontId="0" fillId="3" borderId="43" xfId="0" applyFill="1" applyBorder="1" applyAlignment="1">
      <alignment horizontal="center"/>
    </xf>
    <xf numFmtId="0" fontId="0" fillId="3" borderId="55" xfId="0" applyFill="1" applyBorder="1" applyAlignment="1">
      <alignment horizontal="center"/>
    </xf>
    <xf numFmtId="0" fontId="0" fillId="81" borderId="45" xfId="0" applyFill="1" applyBorder="1"/>
    <xf numFmtId="0" fontId="0" fillId="81" borderId="46" xfId="0" applyFill="1" applyBorder="1" applyAlignment="1">
      <alignment horizontal="center"/>
    </xf>
    <xf numFmtId="0" fontId="0" fillId="81" borderId="47" xfId="0" applyFill="1" applyBorder="1" applyAlignment="1">
      <alignment horizontal="center"/>
    </xf>
    <xf numFmtId="0" fontId="4" fillId="0" borderId="56" xfId="0" applyFont="1" applyBorder="1" applyAlignment="1">
      <alignment horizontal="center"/>
    </xf>
    <xf numFmtId="0" fontId="4" fillId="0" borderId="53" xfId="0" applyFont="1" applyBorder="1"/>
    <xf numFmtId="0" fontId="5" fillId="79" borderId="42" xfId="0" applyFont="1" applyFill="1" applyBorder="1" applyAlignment="1">
      <alignment horizontal="center"/>
    </xf>
    <xf numFmtId="0" fontId="19" fillId="79" borderId="58" xfId="0" applyFont="1" applyFill="1" applyBorder="1"/>
    <xf numFmtId="0" fontId="0" fillId="82" borderId="36" xfId="0" applyFill="1" applyBorder="1" applyAlignment="1" applyProtection="1">
      <alignment horizontal="center"/>
      <protection locked="0"/>
    </xf>
    <xf numFmtId="0" fontId="0" fillId="0" borderId="36" xfId="0" applyBorder="1" applyAlignment="1">
      <alignment horizontal="center"/>
    </xf>
    <xf numFmtId="0" fontId="0" fillId="0" borderId="56" xfId="0" applyBorder="1" applyAlignment="1">
      <alignment horizontal="center"/>
    </xf>
    <xf numFmtId="0" fontId="4" fillId="0" borderId="42" xfId="0" applyFont="1" applyBorder="1" applyAlignment="1">
      <alignment horizontal="center"/>
    </xf>
    <xf numFmtId="0" fontId="4" fillId="0" borderId="59" xfId="0" applyFont="1" applyBorder="1" applyAlignment="1">
      <alignment horizontal="center"/>
    </xf>
    <xf numFmtId="0" fontId="0" fillId="3" borderId="38" xfId="0" applyFill="1" applyBorder="1" applyAlignment="1">
      <alignment horizontal="center"/>
    </xf>
    <xf numFmtId="0" fontId="0" fillId="3" borderId="39" xfId="0" applyFill="1" applyBorder="1" applyAlignment="1">
      <alignment horizontal="center"/>
    </xf>
    <xf numFmtId="0" fontId="0" fillId="82" borderId="39" xfId="0" applyFill="1" applyBorder="1" applyAlignment="1" applyProtection="1">
      <alignment horizontal="center"/>
      <protection locked="0"/>
    </xf>
    <xf numFmtId="0" fontId="0" fillId="3" borderId="33" xfId="0" applyFill="1" applyBorder="1" applyAlignment="1">
      <alignment horizontal="center"/>
    </xf>
    <xf numFmtId="0" fontId="0" fillId="3" borderId="34" xfId="0" applyFill="1" applyBorder="1" applyAlignment="1">
      <alignment horizontal="center"/>
    </xf>
    <xf numFmtId="0" fontId="0" fillId="82" borderId="35" xfId="0" applyFill="1" applyBorder="1" applyAlignment="1" applyProtection="1">
      <alignment horizontal="center"/>
      <protection locked="0"/>
    </xf>
    <xf numFmtId="0" fontId="0" fillId="3" borderId="35" xfId="0" applyFill="1" applyBorder="1" applyAlignment="1">
      <alignment horizontal="center"/>
    </xf>
    <xf numFmtId="0" fontId="0" fillId="3" borderId="36" xfId="0" applyFill="1" applyBorder="1" applyAlignment="1">
      <alignment horizontal="center"/>
    </xf>
    <xf numFmtId="0" fontId="0" fillId="82" borderId="37" xfId="0" applyFill="1" applyBorder="1" applyAlignment="1" applyProtection="1">
      <alignment horizontal="center"/>
      <protection locked="0"/>
    </xf>
    <xf numFmtId="0" fontId="0" fillId="82" borderId="32" xfId="0" applyFill="1" applyBorder="1" applyAlignment="1" applyProtection="1">
      <alignment horizontal="center"/>
      <protection locked="0"/>
    </xf>
    <xf numFmtId="0" fontId="0" fillId="82" borderId="40" xfId="0" applyFill="1" applyBorder="1" applyAlignment="1" applyProtection="1">
      <alignment horizontal="center"/>
      <protection locked="0"/>
    </xf>
    <xf numFmtId="0" fontId="0" fillId="82" borderId="0" xfId="0" applyFill="1" applyProtection="1">
      <protection locked="0"/>
    </xf>
    <xf numFmtId="3" fontId="54" fillId="0" borderId="4" xfId="0" applyNumberFormat="1" applyFont="1" applyBorder="1" applyAlignment="1">
      <alignment horizontal="left"/>
    </xf>
    <xf numFmtId="0" fontId="56" fillId="0" borderId="4" xfId="0" applyFont="1" applyBorder="1" applyAlignment="1">
      <alignment horizontal="center" textRotation="90"/>
    </xf>
    <xf numFmtId="3" fontId="54" fillId="0" borderId="0" xfId="0" applyNumberFormat="1" applyFont="1" applyAlignment="1">
      <alignment horizontal="center"/>
    </xf>
    <xf numFmtId="3" fontId="54" fillId="0" borderId="4" xfId="0" applyNumberFormat="1" applyFont="1" applyBorder="1" applyAlignment="1">
      <alignment horizontal="center"/>
    </xf>
    <xf numFmtId="0" fontId="54" fillId="3" borderId="25" xfId="0" applyFont="1" applyFill="1" applyBorder="1" applyAlignment="1">
      <alignment horizontal="center"/>
    </xf>
    <xf numFmtId="0" fontId="56" fillId="0" borderId="4" xfId="0" applyFont="1" applyBorder="1" applyAlignment="1">
      <alignment horizontal="left"/>
    </xf>
    <xf numFmtId="3" fontId="56" fillId="0" borderId="4" xfId="0" applyNumberFormat="1" applyFont="1" applyBorder="1" applyAlignment="1">
      <alignment horizontal="center" textRotation="90"/>
    </xf>
    <xf numFmtId="0" fontId="56" fillId="0" borderId="0" xfId="0" applyFont="1" applyAlignment="1">
      <alignment horizontal="left"/>
    </xf>
    <xf numFmtId="0" fontId="56" fillId="0" borderId="43" xfId="0" applyFont="1" applyBorder="1" applyAlignment="1">
      <alignment horizontal="left"/>
    </xf>
    <xf numFmtId="0" fontId="56" fillId="0" borderId="0" xfId="0" applyFont="1" applyAlignment="1">
      <alignment horizontal="center"/>
    </xf>
    <xf numFmtId="3" fontId="56" fillId="0" borderId="43" xfId="0" applyNumberFormat="1" applyFont="1" applyBorder="1" applyAlignment="1">
      <alignment horizontal="center"/>
    </xf>
    <xf numFmtId="0" fontId="56" fillId="0" borderId="43" xfId="0" applyFont="1" applyBorder="1" applyAlignment="1">
      <alignment horizontal="center"/>
    </xf>
    <xf numFmtId="3" fontId="56" fillId="0" borderId="0" xfId="0" applyNumberFormat="1" applyFont="1" applyAlignment="1">
      <alignment horizontal="center"/>
    </xf>
    <xf numFmtId="0" fontId="56" fillId="0" borderId="4" xfId="0" applyFont="1" applyBorder="1" applyAlignment="1">
      <alignment horizontal="center"/>
    </xf>
    <xf numFmtId="0" fontId="0" fillId="3" borderId="46" xfId="0" applyFill="1" applyBorder="1" applyAlignment="1">
      <alignment horizontal="right"/>
    </xf>
    <xf numFmtId="0" fontId="0" fillId="3" borderId="46" xfId="0" applyFill="1" applyBorder="1"/>
    <xf numFmtId="164" fontId="0" fillId="3" borderId="46" xfId="0" applyNumberFormat="1" applyFill="1" applyBorder="1"/>
    <xf numFmtId="3" fontId="0" fillId="3" borderId="47" xfId="0" applyNumberFormat="1" applyFill="1" applyBorder="1"/>
    <xf numFmtId="0" fontId="0" fillId="3" borderId="0" xfId="0" applyFill="1" applyAlignment="1">
      <alignment horizontal="right"/>
    </xf>
    <xf numFmtId="164" fontId="0" fillId="3" borderId="0" xfId="0" applyNumberFormat="1" applyFill="1"/>
    <xf numFmtId="3" fontId="0" fillId="3" borderId="49" xfId="0" applyNumberFormat="1" applyFill="1" applyBorder="1"/>
    <xf numFmtId="0" fontId="0" fillId="3" borderId="4" xfId="0" applyFill="1" applyBorder="1" applyAlignment="1">
      <alignment horizontal="right"/>
    </xf>
    <xf numFmtId="164" fontId="0" fillId="3" borderId="4" xfId="0" applyNumberFormat="1" applyFill="1" applyBorder="1"/>
    <xf numFmtId="3" fontId="0" fillId="3" borderId="51" xfId="0" applyNumberFormat="1" applyFill="1" applyBorder="1"/>
    <xf numFmtId="0" fontId="54" fillId="83" borderId="25" xfId="0" applyFont="1" applyFill="1" applyBorder="1" applyAlignment="1">
      <alignment horizontal="center"/>
    </xf>
    <xf numFmtId="0" fontId="54" fillId="83" borderId="52" xfId="0" applyFont="1" applyFill="1" applyBorder="1" applyAlignment="1">
      <alignment horizontal="center"/>
    </xf>
    <xf numFmtId="0" fontId="54" fillId="83" borderId="53" xfId="0" applyFont="1" applyFill="1" applyBorder="1" applyAlignment="1">
      <alignment horizontal="center"/>
    </xf>
    <xf numFmtId="0" fontId="57" fillId="0" borderId="0" xfId="0" applyFont="1"/>
    <xf numFmtId="0" fontId="0" fillId="83" borderId="61" xfId="0" applyFill="1" applyBorder="1"/>
    <xf numFmtId="0" fontId="0" fillId="83" borderId="62" xfId="0" applyFill="1" applyBorder="1"/>
    <xf numFmtId="0" fontId="0" fillId="83" borderId="30" xfId="0" applyFill="1" applyBorder="1"/>
    <xf numFmtId="0" fontId="0" fillId="83" borderId="63" xfId="0" applyFill="1" applyBorder="1"/>
    <xf numFmtId="0" fontId="0" fillId="83" borderId="27" xfId="0" applyFill="1" applyBorder="1" applyAlignment="1">
      <alignment horizontal="right"/>
    </xf>
    <xf numFmtId="0" fontId="0" fillId="83" borderId="60" xfId="0" applyFill="1" applyBorder="1" applyAlignment="1">
      <alignment horizontal="right"/>
    </xf>
    <xf numFmtId="0" fontId="0" fillId="83" borderId="26" xfId="0" applyFill="1" applyBorder="1" applyAlignment="1">
      <alignment horizontal="center"/>
    </xf>
    <xf numFmtId="0" fontId="0" fillId="83" borderId="64" xfId="0" quotePrefix="1" applyFill="1" applyBorder="1" applyAlignment="1">
      <alignment horizontal="center"/>
    </xf>
    <xf numFmtId="0" fontId="0" fillId="83" borderId="3" xfId="0" quotePrefix="1" applyFill="1" applyBorder="1" applyAlignment="1">
      <alignment horizontal="center"/>
    </xf>
    <xf numFmtId="0" fontId="54" fillId="0" borderId="23" xfId="0" applyFont="1" applyBorder="1" applyAlignment="1">
      <alignment horizontal="center"/>
    </xf>
    <xf numFmtId="0" fontId="54" fillId="0" borderId="23" xfId="0" applyFont="1" applyBorder="1"/>
    <xf numFmtId="0" fontId="54" fillId="0" borderId="23" xfId="0" applyFont="1" applyBorder="1" applyAlignment="1">
      <alignment horizontal="left"/>
    </xf>
    <xf numFmtId="3" fontId="54" fillId="0" borderId="23" xfId="0" applyNumberFormat="1" applyFont="1" applyBorder="1" applyAlignment="1">
      <alignment horizontal="left"/>
    </xf>
    <xf numFmtId="3" fontId="54" fillId="0" borderId="23" xfId="0" applyNumberFormat="1" applyFont="1" applyBorder="1"/>
    <xf numFmtId="0" fontId="0" fillId="82" borderId="36" xfId="0" applyFill="1" applyBorder="1" applyAlignment="1" applyProtection="1">
      <alignment horizontal="left"/>
      <protection locked="0"/>
    </xf>
    <xf numFmtId="0" fontId="0" fillId="82" borderId="57" xfId="0" applyFill="1" applyBorder="1" applyAlignment="1" applyProtection="1">
      <alignment horizontal="left"/>
      <protection locked="0"/>
    </xf>
    <xf numFmtId="0" fontId="1" fillId="79" borderId="1" xfId="0" applyFont="1" applyFill="1" applyBorder="1" applyAlignment="1">
      <alignment horizontal="center"/>
    </xf>
    <xf numFmtId="0" fontId="0" fillId="84" borderId="65" xfId="0" applyFill="1" applyBorder="1" applyAlignment="1">
      <alignment horizontal="left"/>
    </xf>
    <xf numFmtId="0" fontId="0" fillId="84" borderId="66" xfId="0" applyFill="1" applyBorder="1"/>
    <xf numFmtId="0" fontId="0" fillId="84" borderId="2" xfId="0" applyFill="1" applyBorder="1" applyAlignment="1">
      <alignment horizontal="center"/>
    </xf>
    <xf numFmtId="3" fontId="0" fillId="0" borderId="0" xfId="0" applyNumberFormat="1"/>
    <xf numFmtId="0" fontId="0" fillId="3" borderId="67" xfId="0" applyFill="1" applyBorder="1"/>
    <xf numFmtId="0" fontId="0" fillId="3" borderId="68" xfId="0" applyFill="1" applyBorder="1"/>
    <xf numFmtId="0" fontId="0" fillId="3" borderId="60" xfId="0" applyFill="1" applyBorder="1"/>
    <xf numFmtId="0" fontId="0" fillId="3" borderId="69" xfId="0" applyFill="1" applyBorder="1"/>
    <xf numFmtId="0" fontId="0" fillId="3" borderId="70" xfId="0" applyFill="1" applyBorder="1"/>
    <xf numFmtId="0" fontId="0" fillId="81" borderId="45" xfId="0" applyFill="1" applyBorder="1" applyAlignment="1">
      <alignment horizontal="center"/>
    </xf>
    <xf numFmtId="0" fontId="0" fillId="3" borderId="65" xfId="0" applyFill="1" applyBorder="1" applyAlignment="1">
      <alignment horizontal="center"/>
    </xf>
    <xf numFmtId="0" fontId="0" fillId="3" borderId="66" xfId="0" applyFill="1" applyBorder="1" applyAlignment="1">
      <alignment horizontal="center"/>
    </xf>
    <xf numFmtId="0" fontId="0" fillId="3" borderId="2" xfId="0" applyFill="1" applyBorder="1" applyAlignment="1">
      <alignment horizontal="center"/>
    </xf>
    <xf numFmtId="0" fontId="0" fillId="3" borderId="26" xfId="0" applyFill="1" applyBorder="1"/>
    <xf numFmtId="0" fontId="0" fillId="3" borderId="3" xfId="0" applyFill="1" applyBorder="1"/>
    <xf numFmtId="0" fontId="0" fillId="82" borderId="32" xfId="0" applyFill="1" applyBorder="1" applyAlignment="1" applyProtection="1">
      <alignment horizontal="left"/>
      <protection locked="0"/>
    </xf>
    <xf numFmtId="3" fontId="54" fillId="0" borderId="4" xfId="0" applyNumberFormat="1" applyFont="1" applyBorder="1" applyAlignment="1">
      <alignment horizontal="right"/>
    </xf>
    <xf numFmtId="0" fontId="54" fillId="3" borderId="0" xfId="0" applyFont="1" applyFill="1"/>
    <xf numFmtId="0" fontId="0" fillId="80" borderId="54" xfId="0" applyFill="1" applyBorder="1"/>
    <xf numFmtId="0" fontId="58" fillId="0" borderId="26" xfId="0" applyFont="1" applyBorder="1"/>
    <xf numFmtId="0" fontId="58" fillId="0" borderId="64" xfId="0" applyFont="1" applyBorder="1"/>
    <xf numFmtId="0" fontId="58" fillId="0" borderId="3" xfId="0" applyFont="1" applyBorder="1"/>
    <xf numFmtId="0" fontId="0" fillId="82" borderId="24" xfId="0" applyFill="1" applyBorder="1" applyProtection="1">
      <protection locked="0"/>
    </xf>
    <xf numFmtId="0" fontId="0" fillId="82" borderId="31" xfId="0" applyFill="1" applyBorder="1" applyProtection="1">
      <protection locked="0"/>
    </xf>
    <xf numFmtId="0" fontId="4" fillId="0" borderId="58" xfId="0" applyFont="1" applyBorder="1"/>
    <xf numFmtId="0" fontId="0" fillId="79" borderId="28" xfId="0" applyFill="1" applyBorder="1" applyAlignment="1">
      <alignment horizontal="center"/>
    </xf>
    <xf numFmtId="0" fontId="0" fillId="79" borderId="34" xfId="0" applyFill="1" applyBorder="1" applyAlignment="1">
      <alignment horizontal="center"/>
    </xf>
    <xf numFmtId="0" fontId="0" fillId="0" borderId="24" xfId="0" applyBorder="1" applyAlignment="1">
      <alignment horizontal="center"/>
    </xf>
    <xf numFmtId="0" fontId="0" fillId="0" borderId="36" xfId="0" applyBorder="1" applyAlignment="1">
      <alignment horizontal="center"/>
    </xf>
    <xf numFmtId="0" fontId="0" fillId="82" borderId="24" xfId="0" applyFill="1" applyBorder="1" applyAlignment="1" applyProtection="1">
      <alignment horizontal="left"/>
      <protection locked="0"/>
    </xf>
    <xf numFmtId="0" fontId="0" fillId="82" borderId="36" xfId="0" applyFill="1" applyBorder="1" applyAlignment="1" applyProtection="1">
      <alignment horizontal="left"/>
      <protection locked="0"/>
    </xf>
    <xf numFmtId="3" fontId="0" fillId="82" borderId="31" xfId="0" applyNumberFormat="1" applyFill="1" applyBorder="1" applyAlignment="1" applyProtection="1">
      <alignment horizontal="left"/>
      <protection locked="0"/>
    </xf>
    <xf numFmtId="3" fontId="0" fillId="82" borderId="32" xfId="0" applyNumberFormat="1" applyFill="1" applyBorder="1" applyAlignment="1" applyProtection="1">
      <alignment horizontal="left"/>
      <protection locked="0"/>
    </xf>
    <xf numFmtId="0" fontId="0" fillId="82" borderId="53" xfId="0" applyFill="1" applyBorder="1" applyProtection="1">
      <protection locked="0"/>
    </xf>
    <xf numFmtId="0" fontId="19" fillId="79" borderId="27" xfId="0" applyFont="1" applyFill="1" applyBorder="1" applyAlignment="1">
      <alignment horizontal="center" vertical="center"/>
    </xf>
    <xf numFmtId="0" fontId="19" fillId="79" borderId="30" xfId="0" applyFont="1" applyFill="1" applyBorder="1" applyAlignment="1">
      <alignment horizontal="center" vertical="center"/>
    </xf>
    <xf numFmtId="0" fontId="19" fillId="79" borderId="29" xfId="0" applyFont="1" applyFill="1" applyBorder="1" applyAlignment="1">
      <alignment horizontal="center" wrapText="1"/>
    </xf>
    <xf numFmtId="0" fontId="19" fillId="79" borderId="41" xfId="0" applyFont="1" applyFill="1" applyBorder="1" applyAlignment="1">
      <alignment horizontal="center" wrapText="1"/>
    </xf>
    <xf numFmtId="2" fontId="19" fillId="79" borderId="26" xfId="0" applyNumberFormat="1" applyFont="1" applyFill="1" applyBorder="1" applyAlignment="1">
      <alignment horizontal="left" wrapText="1"/>
    </xf>
    <xf numFmtId="2" fontId="19" fillId="79" borderId="3" xfId="0" applyNumberFormat="1" applyFont="1" applyFill="1" applyBorder="1" applyAlignment="1">
      <alignment horizontal="left" wrapText="1"/>
    </xf>
    <xf numFmtId="0" fontId="19" fillId="79" borderId="26" xfId="0" applyFont="1" applyFill="1" applyBorder="1" applyAlignment="1">
      <alignment horizontal="center"/>
    </xf>
    <xf numFmtId="0" fontId="19" fillId="79" borderId="3" xfId="0" applyFont="1" applyFill="1" applyBorder="1" applyAlignment="1">
      <alignment horizontal="center"/>
    </xf>
    <xf numFmtId="0" fontId="19" fillId="79" borderId="26" xfId="0" applyFont="1" applyFill="1" applyBorder="1" applyAlignment="1">
      <alignment horizontal="center" wrapText="1"/>
    </xf>
    <xf numFmtId="0" fontId="19" fillId="79" borderId="3" xfId="0" applyFont="1" applyFill="1" applyBorder="1" applyAlignment="1">
      <alignment horizontal="center" wrapText="1"/>
    </xf>
    <xf numFmtId="0" fontId="4" fillId="0" borderId="0" xfId="0" applyFont="1" applyAlignment="1">
      <alignment horizontal="left"/>
    </xf>
    <xf numFmtId="0" fontId="0" fillId="82" borderId="0" xfId="0" applyFill="1" applyAlignment="1" applyProtection="1">
      <alignment horizontal="left" vertical="top" wrapText="1"/>
      <protection locked="0"/>
    </xf>
    <xf numFmtId="0" fontId="59" fillId="82" borderId="0" xfId="0" applyFont="1" applyFill="1" applyAlignment="1" applyProtection="1">
      <alignment horizontal="left" vertical="top" wrapText="1"/>
      <protection locked="0"/>
    </xf>
    <xf numFmtId="0" fontId="4" fillId="0" borderId="0" xfId="0" applyFont="1" applyAlignment="1">
      <alignment horizontal="left" wrapText="1"/>
    </xf>
    <xf numFmtId="0" fontId="55" fillId="0" borderId="43" xfId="0" applyFont="1" applyBorder="1" applyAlignment="1">
      <alignment horizontal="center"/>
    </xf>
    <xf numFmtId="0" fontId="56" fillId="0" borderId="0" xfId="0" applyFont="1" applyAlignment="1">
      <alignment horizontal="center"/>
    </xf>
    <xf numFmtId="0" fontId="55" fillId="0" borderId="0" xfId="0" applyFont="1" applyAlignment="1">
      <alignment horizontal="center"/>
    </xf>
  </cellXfs>
  <cellStyles count="1413">
    <cellStyle name="20% - Accent1" xfId="19" builtinId="30" customBuiltin="1"/>
    <cellStyle name="20% - Accent1 2" xfId="44" xr:uid="{00000000-0005-0000-0000-000001000000}"/>
    <cellStyle name="20% - Accent1 2 2" xfId="45" xr:uid="{00000000-0005-0000-0000-000002000000}"/>
    <cellStyle name="20% - Accent1 2 2 2" xfId="875" xr:uid="{00000000-0005-0000-0000-000003000000}"/>
    <cellStyle name="20% - Accent1 2 2 3" xfId="876" xr:uid="{00000000-0005-0000-0000-000004000000}"/>
    <cellStyle name="20% - Accent1 2 2 4" xfId="874" xr:uid="{00000000-0005-0000-0000-000005000000}"/>
    <cellStyle name="20% - Accent1 2 3" xfId="46" xr:uid="{00000000-0005-0000-0000-000006000000}"/>
    <cellStyle name="20% - Accent1 2 3 2" xfId="878" xr:uid="{00000000-0005-0000-0000-000007000000}"/>
    <cellStyle name="20% - Accent1 2 3 3" xfId="879" xr:uid="{00000000-0005-0000-0000-000008000000}"/>
    <cellStyle name="20% - Accent1 2 3 4" xfId="877" xr:uid="{00000000-0005-0000-0000-000009000000}"/>
    <cellStyle name="20% - Accent1 2 4" xfId="880" xr:uid="{00000000-0005-0000-0000-00000A000000}"/>
    <cellStyle name="20% - Accent1 2 5" xfId="881" xr:uid="{00000000-0005-0000-0000-00000B000000}"/>
    <cellStyle name="20% - Accent1 2 6" xfId="873" xr:uid="{00000000-0005-0000-0000-00000C000000}"/>
    <cellStyle name="20% - Accent1 3" xfId="47" xr:uid="{00000000-0005-0000-0000-00000D000000}"/>
    <cellStyle name="20% - Accent1 3 2" xfId="48" xr:uid="{00000000-0005-0000-0000-00000E000000}"/>
    <cellStyle name="20% - Accent1 3 2 2" xfId="884" xr:uid="{00000000-0005-0000-0000-00000F000000}"/>
    <cellStyle name="20% - Accent1 3 2 3" xfId="885" xr:uid="{00000000-0005-0000-0000-000010000000}"/>
    <cellStyle name="20% - Accent1 3 2 4" xfId="883" xr:uid="{00000000-0005-0000-0000-000011000000}"/>
    <cellStyle name="20% - Accent1 3 3" xfId="49" xr:uid="{00000000-0005-0000-0000-000012000000}"/>
    <cellStyle name="20% - Accent1 3 3 2" xfId="887" xr:uid="{00000000-0005-0000-0000-000013000000}"/>
    <cellStyle name="20% - Accent1 3 3 3" xfId="886" xr:uid="{00000000-0005-0000-0000-000014000000}"/>
    <cellStyle name="20% - Accent1 3 4" xfId="888" xr:uid="{00000000-0005-0000-0000-000015000000}"/>
    <cellStyle name="20% - Accent1 3 5" xfId="882" xr:uid="{00000000-0005-0000-0000-000016000000}"/>
    <cellStyle name="20% - Accent1 4" xfId="50" xr:uid="{00000000-0005-0000-0000-000017000000}"/>
    <cellStyle name="20% - Accent1 4 2" xfId="51" xr:uid="{00000000-0005-0000-0000-000018000000}"/>
    <cellStyle name="20% - Accent1 4 3" xfId="52" xr:uid="{00000000-0005-0000-0000-000019000000}"/>
    <cellStyle name="20% - Accent1 5" xfId="858" xr:uid="{00000000-0005-0000-0000-00001A000000}"/>
    <cellStyle name="20% - Accent2" xfId="23" builtinId="34" customBuiltin="1"/>
    <cellStyle name="20% - Accent2 2" xfId="53" xr:uid="{00000000-0005-0000-0000-00001C000000}"/>
    <cellStyle name="20% - Accent2 2 2" xfId="54" xr:uid="{00000000-0005-0000-0000-00001D000000}"/>
    <cellStyle name="20% - Accent2 2 2 2" xfId="891" xr:uid="{00000000-0005-0000-0000-00001E000000}"/>
    <cellStyle name="20% - Accent2 2 2 3" xfId="892" xr:uid="{00000000-0005-0000-0000-00001F000000}"/>
    <cellStyle name="20% - Accent2 2 2 4" xfId="890" xr:uid="{00000000-0005-0000-0000-000020000000}"/>
    <cellStyle name="20% - Accent2 2 3" xfId="55" xr:uid="{00000000-0005-0000-0000-000021000000}"/>
    <cellStyle name="20% - Accent2 2 3 2" xfId="894" xr:uid="{00000000-0005-0000-0000-000022000000}"/>
    <cellStyle name="20% - Accent2 2 3 3" xfId="895" xr:uid="{00000000-0005-0000-0000-000023000000}"/>
    <cellStyle name="20% - Accent2 2 3 4" xfId="893" xr:uid="{00000000-0005-0000-0000-000024000000}"/>
    <cellStyle name="20% - Accent2 2 4" xfId="896" xr:uid="{00000000-0005-0000-0000-000025000000}"/>
    <cellStyle name="20% - Accent2 2 5" xfId="897" xr:uid="{00000000-0005-0000-0000-000026000000}"/>
    <cellStyle name="20% - Accent2 2 6" xfId="889" xr:uid="{00000000-0005-0000-0000-000027000000}"/>
    <cellStyle name="20% - Accent2 3" xfId="56" xr:uid="{00000000-0005-0000-0000-000028000000}"/>
    <cellStyle name="20% - Accent2 3 2" xfId="57" xr:uid="{00000000-0005-0000-0000-000029000000}"/>
    <cellStyle name="20% - Accent2 3 2 2" xfId="900" xr:uid="{00000000-0005-0000-0000-00002A000000}"/>
    <cellStyle name="20% - Accent2 3 2 3" xfId="901" xr:uid="{00000000-0005-0000-0000-00002B000000}"/>
    <cellStyle name="20% - Accent2 3 2 4" xfId="899" xr:uid="{00000000-0005-0000-0000-00002C000000}"/>
    <cellStyle name="20% - Accent2 3 3" xfId="58" xr:uid="{00000000-0005-0000-0000-00002D000000}"/>
    <cellStyle name="20% - Accent2 3 3 2" xfId="903" xr:uid="{00000000-0005-0000-0000-00002E000000}"/>
    <cellStyle name="20% - Accent2 3 3 3" xfId="902" xr:uid="{00000000-0005-0000-0000-00002F000000}"/>
    <cellStyle name="20% - Accent2 3 4" xfId="904" xr:uid="{00000000-0005-0000-0000-000030000000}"/>
    <cellStyle name="20% - Accent2 3 5" xfId="898" xr:uid="{00000000-0005-0000-0000-000031000000}"/>
    <cellStyle name="20% - Accent2 4" xfId="59" xr:uid="{00000000-0005-0000-0000-000032000000}"/>
    <cellStyle name="20% - Accent2 4 2" xfId="60" xr:uid="{00000000-0005-0000-0000-000033000000}"/>
    <cellStyle name="20% - Accent2 4 3" xfId="61" xr:uid="{00000000-0005-0000-0000-000034000000}"/>
    <cellStyle name="20% - Accent2 5" xfId="857" xr:uid="{00000000-0005-0000-0000-000035000000}"/>
    <cellStyle name="20% - Accent3" xfId="27" builtinId="38" customBuiltin="1"/>
    <cellStyle name="20% - Accent3 2" xfId="62" xr:uid="{00000000-0005-0000-0000-000037000000}"/>
    <cellStyle name="20% - Accent3 2 2" xfId="63" xr:uid="{00000000-0005-0000-0000-000038000000}"/>
    <cellStyle name="20% - Accent3 2 2 2" xfId="907" xr:uid="{00000000-0005-0000-0000-000039000000}"/>
    <cellStyle name="20% - Accent3 2 2 3" xfId="908" xr:uid="{00000000-0005-0000-0000-00003A000000}"/>
    <cellStyle name="20% - Accent3 2 2 4" xfId="906" xr:uid="{00000000-0005-0000-0000-00003B000000}"/>
    <cellStyle name="20% - Accent3 2 3" xfId="64" xr:uid="{00000000-0005-0000-0000-00003C000000}"/>
    <cellStyle name="20% - Accent3 2 3 2" xfId="910" xr:uid="{00000000-0005-0000-0000-00003D000000}"/>
    <cellStyle name="20% - Accent3 2 3 3" xfId="911" xr:uid="{00000000-0005-0000-0000-00003E000000}"/>
    <cellStyle name="20% - Accent3 2 3 4" xfId="909" xr:uid="{00000000-0005-0000-0000-00003F000000}"/>
    <cellStyle name="20% - Accent3 2 4" xfId="912" xr:uid="{00000000-0005-0000-0000-000040000000}"/>
    <cellStyle name="20% - Accent3 2 5" xfId="913" xr:uid="{00000000-0005-0000-0000-000041000000}"/>
    <cellStyle name="20% - Accent3 2 6" xfId="905" xr:uid="{00000000-0005-0000-0000-000042000000}"/>
    <cellStyle name="20% - Accent3 3" xfId="65" xr:uid="{00000000-0005-0000-0000-000043000000}"/>
    <cellStyle name="20% - Accent3 3 2" xfId="66" xr:uid="{00000000-0005-0000-0000-000044000000}"/>
    <cellStyle name="20% - Accent3 3 2 2" xfId="916" xr:uid="{00000000-0005-0000-0000-000045000000}"/>
    <cellStyle name="20% - Accent3 3 2 3" xfId="917" xr:uid="{00000000-0005-0000-0000-000046000000}"/>
    <cellStyle name="20% - Accent3 3 2 4" xfId="915" xr:uid="{00000000-0005-0000-0000-000047000000}"/>
    <cellStyle name="20% - Accent3 3 3" xfId="67" xr:uid="{00000000-0005-0000-0000-000048000000}"/>
    <cellStyle name="20% - Accent3 3 3 2" xfId="919" xr:uid="{00000000-0005-0000-0000-000049000000}"/>
    <cellStyle name="20% - Accent3 3 3 3" xfId="918" xr:uid="{00000000-0005-0000-0000-00004A000000}"/>
    <cellStyle name="20% - Accent3 3 4" xfId="920" xr:uid="{00000000-0005-0000-0000-00004B000000}"/>
    <cellStyle name="20% - Accent3 3 5" xfId="914" xr:uid="{00000000-0005-0000-0000-00004C000000}"/>
    <cellStyle name="20% - Accent3 4" xfId="68" xr:uid="{00000000-0005-0000-0000-00004D000000}"/>
    <cellStyle name="20% - Accent3 4 2" xfId="69" xr:uid="{00000000-0005-0000-0000-00004E000000}"/>
    <cellStyle name="20% - Accent3 4 3" xfId="70" xr:uid="{00000000-0005-0000-0000-00004F000000}"/>
    <cellStyle name="20% - Accent3 5" xfId="856" xr:uid="{00000000-0005-0000-0000-000050000000}"/>
    <cellStyle name="20% - Accent4" xfId="31" builtinId="42" customBuiltin="1"/>
    <cellStyle name="20% - Accent4 2" xfId="71" xr:uid="{00000000-0005-0000-0000-000052000000}"/>
    <cellStyle name="20% - Accent4 2 2" xfId="72" xr:uid="{00000000-0005-0000-0000-000053000000}"/>
    <cellStyle name="20% - Accent4 2 2 2" xfId="923" xr:uid="{00000000-0005-0000-0000-000054000000}"/>
    <cellStyle name="20% - Accent4 2 2 3" xfId="924" xr:uid="{00000000-0005-0000-0000-000055000000}"/>
    <cellStyle name="20% - Accent4 2 2 4" xfId="922" xr:uid="{00000000-0005-0000-0000-000056000000}"/>
    <cellStyle name="20% - Accent4 2 3" xfId="73" xr:uid="{00000000-0005-0000-0000-000057000000}"/>
    <cellStyle name="20% - Accent4 2 3 2" xfId="926" xr:uid="{00000000-0005-0000-0000-000058000000}"/>
    <cellStyle name="20% - Accent4 2 3 3" xfId="927" xr:uid="{00000000-0005-0000-0000-000059000000}"/>
    <cellStyle name="20% - Accent4 2 3 4" xfId="925" xr:uid="{00000000-0005-0000-0000-00005A000000}"/>
    <cellStyle name="20% - Accent4 2 4" xfId="928" xr:uid="{00000000-0005-0000-0000-00005B000000}"/>
    <cellStyle name="20% - Accent4 2 5" xfId="929" xr:uid="{00000000-0005-0000-0000-00005C000000}"/>
    <cellStyle name="20% - Accent4 2 6" xfId="921" xr:uid="{00000000-0005-0000-0000-00005D000000}"/>
    <cellStyle name="20% - Accent4 3" xfId="74" xr:uid="{00000000-0005-0000-0000-00005E000000}"/>
    <cellStyle name="20% - Accent4 3 2" xfId="75" xr:uid="{00000000-0005-0000-0000-00005F000000}"/>
    <cellStyle name="20% - Accent4 3 2 2" xfId="932" xr:uid="{00000000-0005-0000-0000-000060000000}"/>
    <cellStyle name="20% - Accent4 3 2 3" xfId="933" xr:uid="{00000000-0005-0000-0000-000061000000}"/>
    <cellStyle name="20% - Accent4 3 2 4" xfId="931" xr:uid="{00000000-0005-0000-0000-000062000000}"/>
    <cellStyle name="20% - Accent4 3 3" xfId="76" xr:uid="{00000000-0005-0000-0000-000063000000}"/>
    <cellStyle name="20% - Accent4 3 3 2" xfId="935" xr:uid="{00000000-0005-0000-0000-000064000000}"/>
    <cellStyle name="20% - Accent4 3 3 3" xfId="934" xr:uid="{00000000-0005-0000-0000-000065000000}"/>
    <cellStyle name="20% - Accent4 3 4" xfId="936" xr:uid="{00000000-0005-0000-0000-000066000000}"/>
    <cellStyle name="20% - Accent4 3 5" xfId="930" xr:uid="{00000000-0005-0000-0000-000067000000}"/>
    <cellStyle name="20% - Accent4 4" xfId="77" xr:uid="{00000000-0005-0000-0000-000068000000}"/>
    <cellStyle name="20% - Accent4 4 2" xfId="78" xr:uid="{00000000-0005-0000-0000-000069000000}"/>
    <cellStyle name="20% - Accent4 4 3" xfId="79" xr:uid="{00000000-0005-0000-0000-00006A000000}"/>
    <cellStyle name="20% - Accent4 5" xfId="855" xr:uid="{00000000-0005-0000-0000-00006B000000}"/>
    <cellStyle name="20% - Accent5" xfId="35" builtinId="46" customBuiltin="1"/>
    <cellStyle name="20% - Accent5 2" xfId="80" xr:uid="{00000000-0005-0000-0000-00006D000000}"/>
    <cellStyle name="20% - Accent5 2 2" xfId="81" xr:uid="{00000000-0005-0000-0000-00006E000000}"/>
    <cellStyle name="20% - Accent5 2 2 2" xfId="939" xr:uid="{00000000-0005-0000-0000-00006F000000}"/>
    <cellStyle name="20% - Accent5 2 2 3" xfId="940" xr:uid="{00000000-0005-0000-0000-000070000000}"/>
    <cellStyle name="20% - Accent5 2 2 4" xfId="938" xr:uid="{00000000-0005-0000-0000-000071000000}"/>
    <cellStyle name="20% - Accent5 2 3" xfId="82" xr:uid="{00000000-0005-0000-0000-000072000000}"/>
    <cellStyle name="20% - Accent5 2 3 2" xfId="942" xr:uid="{00000000-0005-0000-0000-000073000000}"/>
    <cellStyle name="20% - Accent5 2 3 3" xfId="943" xr:uid="{00000000-0005-0000-0000-000074000000}"/>
    <cellStyle name="20% - Accent5 2 3 4" xfId="941" xr:uid="{00000000-0005-0000-0000-000075000000}"/>
    <cellStyle name="20% - Accent5 2 4" xfId="944" xr:uid="{00000000-0005-0000-0000-000076000000}"/>
    <cellStyle name="20% - Accent5 2 5" xfId="945" xr:uid="{00000000-0005-0000-0000-000077000000}"/>
    <cellStyle name="20% - Accent5 2 6" xfId="937" xr:uid="{00000000-0005-0000-0000-000078000000}"/>
    <cellStyle name="20% - Accent5 3" xfId="83" xr:uid="{00000000-0005-0000-0000-000079000000}"/>
    <cellStyle name="20% - Accent5 3 2" xfId="84" xr:uid="{00000000-0005-0000-0000-00007A000000}"/>
    <cellStyle name="20% - Accent5 3 2 2" xfId="948" xr:uid="{00000000-0005-0000-0000-00007B000000}"/>
    <cellStyle name="20% - Accent5 3 2 3" xfId="949" xr:uid="{00000000-0005-0000-0000-00007C000000}"/>
    <cellStyle name="20% - Accent5 3 2 4" xfId="947" xr:uid="{00000000-0005-0000-0000-00007D000000}"/>
    <cellStyle name="20% - Accent5 3 3" xfId="85" xr:uid="{00000000-0005-0000-0000-00007E000000}"/>
    <cellStyle name="20% - Accent5 3 3 2" xfId="951" xr:uid="{00000000-0005-0000-0000-00007F000000}"/>
    <cellStyle name="20% - Accent5 3 3 3" xfId="950" xr:uid="{00000000-0005-0000-0000-000080000000}"/>
    <cellStyle name="20% - Accent5 3 4" xfId="952" xr:uid="{00000000-0005-0000-0000-000081000000}"/>
    <cellStyle name="20% - Accent5 3 5" xfId="946" xr:uid="{00000000-0005-0000-0000-000082000000}"/>
    <cellStyle name="20% - Accent5 4" xfId="86" xr:uid="{00000000-0005-0000-0000-000083000000}"/>
    <cellStyle name="20% - Accent5 4 2" xfId="87" xr:uid="{00000000-0005-0000-0000-000084000000}"/>
    <cellStyle name="20% - Accent5 4 3" xfId="88" xr:uid="{00000000-0005-0000-0000-000085000000}"/>
    <cellStyle name="20% - Accent6" xfId="39" builtinId="50" customBuiltin="1"/>
    <cellStyle name="20% - Accent6 2" xfId="89" xr:uid="{00000000-0005-0000-0000-000087000000}"/>
    <cellStyle name="20% - Accent6 2 2" xfId="90" xr:uid="{00000000-0005-0000-0000-000088000000}"/>
    <cellStyle name="20% - Accent6 2 2 2" xfId="955" xr:uid="{00000000-0005-0000-0000-000089000000}"/>
    <cellStyle name="20% - Accent6 2 2 3" xfId="956" xr:uid="{00000000-0005-0000-0000-00008A000000}"/>
    <cellStyle name="20% - Accent6 2 2 4" xfId="954" xr:uid="{00000000-0005-0000-0000-00008B000000}"/>
    <cellStyle name="20% - Accent6 2 3" xfId="91" xr:uid="{00000000-0005-0000-0000-00008C000000}"/>
    <cellStyle name="20% - Accent6 2 3 2" xfId="958" xr:uid="{00000000-0005-0000-0000-00008D000000}"/>
    <cellStyle name="20% - Accent6 2 3 3" xfId="959" xr:uid="{00000000-0005-0000-0000-00008E000000}"/>
    <cellStyle name="20% - Accent6 2 3 4" xfId="957" xr:uid="{00000000-0005-0000-0000-00008F000000}"/>
    <cellStyle name="20% - Accent6 2 4" xfId="960" xr:uid="{00000000-0005-0000-0000-000090000000}"/>
    <cellStyle name="20% - Accent6 2 5" xfId="961" xr:uid="{00000000-0005-0000-0000-000091000000}"/>
    <cellStyle name="20% - Accent6 2 6" xfId="953" xr:uid="{00000000-0005-0000-0000-000092000000}"/>
    <cellStyle name="20% - Accent6 3" xfId="92" xr:uid="{00000000-0005-0000-0000-000093000000}"/>
    <cellStyle name="20% - Accent6 3 2" xfId="93" xr:uid="{00000000-0005-0000-0000-000094000000}"/>
    <cellStyle name="20% - Accent6 3 2 2" xfId="964" xr:uid="{00000000-0005-0000-0000-000095000000}"/>
    <cellStyle name="20% - Accent6 3 2 3" xfId="965" xr:uid="{00000000-0005-0000-0000-000096000000}"/>
    <cellStyle name="20% - Accent6 3 2 4" xfId="963" xr:uid="{00000000-0005-0000-0000-000097000000}"/>
    <cellStyle name="20% - Accent6 3 3" xfId="94" xr:uid="{00000000-0005-0000-0000-000098000000}"/>
    <cellStyle name="20% - Accent6 3 3 2" xfId="967" xr:uid="{00000000-0005-0000-0000-000099000000}"/>
    <cellStyle name="20% - Accent6 3 3 3" xfId="966" xr:uid="{00000000-0005-0000-0000-00009A000000}"/>
    <cellStyle name="20% - Accent6 3 4" xfId="968" xr:uid="{00000000-0005-0000-0000-00009B000000}"/>
    <cellStyle name="20% - Accent6 3 5" xfId="962" xr:uid="{00000000-0005-0000-0000-00009C000000}"/>
    <cellStyle name="20% - Accent6 4" xfId="95" xr:uid="{00000000-0005-0000-0000-00009D000000}"/>
    <cellStyle name="20% - Accent6 4 2" xfId="96" xr:uid="{00000000-0005-0000-0000-00009E000000}"/>
    <cellStyle name="20% - Accent6 4 3" xfId="97" xr:uid="{00000000-0005-0000-0000-00009F000000}"/>
    <cellStyle name="40% - Accent1" xfId="20" builtinId="31" customBuiltin="1"/>
    <cellStyle name="40% - Accent1 2" xfId="98" xr:uid="{00000000-0005-0000-0000-0000A1000000}"/>
    <cellStyle name="40% - Accent1 2 2" xfId="99" xr:uid="{00000000-0005-0000-0000-0000A2000000}"/>
    <cellStyle name="40% - Accent1 2 2 2" xfId="971" xr:uid="{00000000-0005-0000-0000-0000A3000000}"/>
    <cellStyle name="40% - Accent1 2 2 3" xfId="972" xr:uid="{00000000-0005-0000-0000-0000A4000000}"/>
    <cellStyle name="40% - Accent1 2 2 4" xfId="970" xr:uid="{00000000-0005-0000-0000-0000A5000000}"/>
    <cellStyle name="40% - Accent1 2 3" xfId="100" xr:uid="{00000000-0005-0000-0000-0000A6000000}"/>
    <cellStyle name="40% - Accent1 2 3 2" xfId="974" xr:uid="{00000000-0005-0000-0000-0000A7000000}"/>
    <cellStyle name="40% - Accent1 2 3 3" xfId="975" xr:uid="{00000000-0005-0000-0000-0000A8000000}"/>
    <cellStyle name="40% - Accent1 2 3 4" xfId="973" xr:uid="{00000000-0005-0000-0000-0000A9000000}"/>
    <cellStyle name="40% - Accent1 2 4" xfId="976" xr:uid="{00000000-0005-0000-0000-0000AA000000}"/>
    <cellStyle name="40% - Accent1 2 5" xfId="977" xr:uid="{00000000-0005-0000-0000-0000AB000000}"/>
    <cellStyle name="40% - Accent1 2 6" xfId="969" xr:uid="{00000000-0005-0000-0000-0000AC000000}"/>
    <cellStyle name="40% - Accent1 3" xfId="101" xr:uid="{00000000-0005-0000-0000-0000AD000000}"/>
    <cellStyle name="40% - Accent1 3 2" xfId="102" xr:uid="{00000000-0005-0000-0000-0000AE000000}"/>
    <cellStyle name="40% - Accent1 3 2 2" xfId="980" xr:uid="{00000000-0005-0000-0000-0000AF000000}"/>
    <cellStyle name="40% - Accent1 3 2 3" xfId="981" xr:uid="{00000000-0005-0000-0000-0000B0000000}"/>
    <cellStyle name="40% - Accent1 3 2 4" xfId="979" xr:uid="{00000000-0005-0000-0000-0000B1000000}"/>
    <cellStyle name="40% - Accent1 3 3" xfId="103" xr:uid="{00000000-0005-0000-0000-0000B2000000}"/>
    <cellStyle name="40% - Accent1 3 3 2" xfId="983" xr:uid="{00000000-0005-0000-0000-0000B3000000}"/>
    <cellStyle name="40% - Accent1 3 3 3" xfId="982" xr:uid="{00000000-0005-0000-0000-0000B4000000}"/>
    <cellStyle name="40% - Accent1 3 4" xfId="984" xr:uid="{00000000-0005-0000-0000-0000B5000000}"/>
    <cellStyle name="40% - Accent1 3 5" xfId="978" xr:uid="{00000000-0005-0000-0000-0000B6000000}"/>
    <cellStyle name="40% - Accent1 4" xfId="104" xr:uid="{00000000-0005-0000-0000-0000B7000000}"/>
    <cellStyle name="40% - Accent1 4 2" xfId="105" xr:uid="{00000000-0005-0000-0000-0000B8000000}"/>
    <cellStyle name="40% - Accent1 4 3" xfId="106" xr:uid="{00000000-0005-0000-0000-0000B9000000}"/>
    <cellStyle name="40% - Accent2" xfId="24" builtinId="35" customBuiltin="1"/>
    <cellStyle name="40% - Accent2 2" xfId="107" xr:uid="{00000000-0005-0000-0000-0000BB000000}"/>
    <cellStyle name="40% - Accent2 2 2" xfId="108" xr:uid="{00000000-0005-0000-0000-0000BC000000}"/>
    <cellStyle name="40% - Accent2 2 2 2" xfId="987" xr:uid="{00000000-0005-0000-0000-0000BD000000}"/>
    <cellStyle name="40% - Accent2 2 2 3" xfId="988" xr:uid="{00000000-0005-0000-0000-0000BE000000}"/>
    <cellStyle name="40% - Accent2 2 2 4" xfId="986" xr:uid="{00000000-0005-0000-0000-0000BF000000}"/>
    <cellStyle name="40% - Accent2 2 3" xfId="109" xr:uid="{00000000-0005-0000-0000-0000C0000000}"/>
    <cellStyle name="40% - Accent2 2 3 2" xfId="990" xr:uid="{00000000-0005-0000-0000-0000C1000000}"/>
    <cellStyle name="40% - Accent2 2 3 3" xfId="991" xr:uid="{00000000-0005-0000-0000-0000C2000000}"/>
    <cellStyle name="40% - Accent2 2 3 4" xfId="989" xr:uid="{00000000-0005-0000-0000-0000C3000000}"/>
    <cellStyle name="40% - Accent2 2 4" xfId="992" xr:uid="{00000000-0005-0000-0000-0000C4000000}"/>
    <cellStyle name="40% - Accent2 2 5" xfId="993" xr:uid="{00000000-0005-0000-0000-0000C5000000}"/>
    <cellStyle name="40% - Accent2 2 6" xfId="985" xr:uid="{00000000-0005-0000-0000-0000C6000000}"/>
    <cellStyle name="40% - Accent2 3" xfId="110" xr:uid="{00000000-0005-0000-0000-0000C7000000}"/>
    <cellStyle name="40% - Accent2 3 2" xfId="111" xr:uid="{00000000-0005-0000-0000-0000C8000000}"/>
    <cellStyle name="40% - Accent2 3 2 2" xfId="996" xr:uid="{00000000-0005-0000-0000-0000C9000000}"/>
    <cellStyle name="40% - Accent2 3 2 3" xfId="997" xr:uid="{00000000-0005-0000-0000-0000CA000000}"/>
    <cellStyle name="40% - Accent2 3 2 4" xfId="995" xr:uid="{00000000-0005-0000-0000-0000CB000000}"/>
    <cellStyle name="40% - Accent2 3 3" xfId="112" xr:uid="{00000000-0005-0000-0000-0000CC000000}"/>
    <cellStyle name="40% - Accent2 3 3 2" xfId="999" xr:uid="{00000000-0005-0000-0000-0000CD000000}"/>
    <cellStyle name="40% - Accent2 3 3 3" xfId="998" xr:uid="{00000000-0005-0000-0000-0000CE000000}"/>
    <cellStyle name="40% - Accent2 3 4" xfId="1000" xr:uid="{00000000-0005-0000-0000-0000CF000000}"/>
    <cellStyle name="40% - Accent2 3 5" xfId="994" xr:uid="{00000000-0005-0000-0000-0000D0000000}"/>
    <cellStyle name="40% - Accent2 4" xfId="113" xr:uid="{00000000-0005-0000-0000-0000D1000000}"/>
    <cellStyle name="40% - Accent2 4 2" xfId="114" xr:uid="{00000000-0005-0000-0000-0000D2000000}"/>
    <cellStyle name="40% - Accent2 4 3" xfId="115" xr:uid="{00000000-0005-0000-0000-0000D3000000}"/>
    <cellStyle name="40% - Accent3" xfId="28" builtinId="39" customBuiltin="1"/>
    <cellStyle name="40% - Accent3 2" xfId="116" xr:uid="{00000000-0005-0000-0000-0000D5000000}"/>
    <cellStyle name="40% - Accent3 2 2" xfId="117" xr:uid="{00000000-0005-0000-0000-0000D6000000}"/>
    <cellStyle name="40% - Accent3 2 2 2" xfId="1003" xr:uid="{00000000-0005-0000-0000-0000D7000000}"/>
    <cellStyle name="40% - Accent3 2 2 3" xfId="1004" xr:uid="{00000000-0005-0000-0000-0000D8000000}"/>
    <cellStyle name="40% - Accent3 2 2 4" xfId="1002" xr:uid="{00000000-0005-0000-0000-0000D9000000}"/>
    <cellStyle name="40% - Accent3 2 3" xfId="118" xr:uid="{00000000-0005-0000-0000-0000DA000000}"/>
    <cellStyle name="40% - Accent3 2 3 2" xfId="1006" xr:uid="{00000000-0005-0000-0000-0000DB000000}"/>
    <cellStyle name="40% - Accent3 2 3 3" xfId="1007" xr:uid="{00000000-0005-0000-0000-0000DC000000}"/>
    <cellStyle name="40% - Accent3 2 3 4" xfId="1005" xr:uid="{00000000-0005-0000-0000-0000DD000000}"/>
    <cellStyle name="40% - Accent3 2 4" xfId="1008" xr:uid="{00000000-0005-0000-0000-0000DE000000}"/>
    <cellStyle name="40% - Accent3 2 5" xfId="1009" xr:uid="{00000000-0005-0000-0000-0000DF000000}"/>
    <cellStyle name="40% - Accent3 2 6" xfId="1001" xr:uid="{00000000-0005-0000-0000-0000E0000000}"/>
    <cellStyle name="40% - Accent3 3" xfId="119" xr:uid="{00000000-0005-0000-0000-0000E1000000}"/>
    <cellStyle name="40% - Accent3 3 2" xfId="120" xr:uid="{00000000-0005-0000-0000-0000E2000000}"/>
    <cellStyle name="40% - Accent3 3 2 2" xfId="1012" xr:uid="{00000000-0005-0000-0000-0000E3000000}"/>
    <cellStyle name="40% - Accent3 3 2 3" xfId="1013" xr:uid="{00000000-0005-0000-0000-0000E4000000}"/>
    <cellStyle name="40% - Accent3 3 2 4" xfId="1011" xr:uid="{00000000-0005-0000-0000-0000E5000000}"/>
    <cellStyle name="40% - Accent3 3 3" xfId="121" xr:uid="{00000000-0005-0000-0000-0000E6000000}"/>
    <cellStyle name="40% - Accent3 3 3 2" xfId="1015" xr:uid="{00000000-0005-0000-0000-0000E7000000}"/>
    <cellStyle name="40% - Accent3 3 3 3" xfId="1014" xr:uid="{00000000-0005-0000-0000-0000E8000000}"/>
    <cellStyle name="40% - Accent3 3 4" xfId="1016" xr:uid="{00000000-0005-0000-0000-0000E9000000}"/>
    <cellStyle name="40% - Accent3 3 5" xfId="1010" xr:uid="{00000000-0005-0000-0000-0000EA000000}"/>
    <cellStyle name="40% - Accent3 4" xfId="122" xr:uid="{00000000-0005-0000-0000-0000EB000000}"/>
    <cellStyle name="40% - Accent3 4 2" xfId="123" xr:uid="{00000000-0005-0000-0000-0000EC000000}"/>
    <cellStyle name="40% - Accent3 4 3" xfId="124" xr:uid="{00000000-0005-0000-0000-0000ED000000}"/>
    <cellStyle name="40% - Accent3 5" xfId="854" xr:uid="{00000000-0005-0000-0000-0000EE000000}"/>
    <cellStyle name="40% - Accent4" xfId="32" builtinId="43" customBuiltin="1"/>
    <cellStyle name="40% - Accent4 2" xfId="125" xr:uid="{00000000-0005-0000-0000-0000F0000000}"/>
    <cellStyle name="40% - Accent4 2 2" xfId="126" xr:uid="{00000000-0005-0000-0000-0000F1000000}"/>
    <cellStyle name="40% - Accent4 2 2 2" xfId="1019" xr:uid="{00000000-0005-0000-0000-0000F2000000}"/>
    <cellStyle name="40% - Accent4 2 2 3" xfId="1020" xr:uid="{00000000-0005-0000-0000-0000F3000000}"/>
    <cellStyle name="40% - Accent4 2 2 4" xfId="1018" xr:uid="{00000000-0005-0000-0000-0000F4000000}"/>
    <cellStyle name="40% - Accent4 2 3" xfId="127" xr:uid="{00000000-0005-0000-0000-0000F5000000}"/>
    <cellStyle name="40% - Accent4 2 3 2" xfId="1022" xr:uid="{00000000-0005-0000-0000-0000F6000000}"/>
    <cellStyle name="40% - Accent4 2 3 3" xfId="1023" xr:uid="{00000000-0005-0000-0000-0000F7000000}"/>
    <cellStyle name="40% - Accent4 2 3 4" xfId="1021" xr:uid="{00000000-0005-0000-0000-0000F8000000}"/>
    <cellStyle name="40% - Accent4 2 4" xfId="1024" xr:uid="{00000000-0005-0000-0000-0000F9000000}"/>
    <cellStyle name="40% - Accent4 2 5" xfId="1025" xr:uid="{00000000-0005-0000-0000-0000FA000000}"/>
    <cellStyle name="40% - Accent4 2 6" xfId="1017" xr:uid="{00000000-0005-0000-0000-0000FB000000}"/>
    <cellStyle name="40% - Accent4 3" xfId="128" xr:uid="{00000000-0005-0000-0000-0000FC000000}"/>
    <cellStyle name="40% - Accent4 3 2" xfId="129" xr:uid="{00000000-0005-0000-0000-0000FD000000}"/>
    <cellStyle name="40% - Accent4 3 2 2" xfId="1028" xr:uid="{00000000-0005-0000-0000-0000FE000000}"/>
    <cellStyle name="40% - Accent4 3 2 3" xfId="1029" xr:uid="{00000000-0005-0000-0000-0000FF000000}"/>
    <cellStyle name="40% - Accent4 3 2 4" xfId="1027" xr:uid="{00000000-0005-0000-0000-000000010000}"/>
    <cellStyle name="40% - Accent4 3 3" xfId="130" xr:uid="{00000000-0005-0000-0000-000001010000}"/>
    <cellStyle name="40% - Accent4 3 3 2" xfId="1031" xr:uid="{00000000-0005-0000-0000-000002010000}"/>
    <cellStyle name="40% - Accent4 3 3 3" xfId="1030" xr:uid="{00000000-0005-0000-0000-000003010000}"/>
    <cellStyle name="40% - Accent4 3 4" xfId="1032" xr:uid="{00000000-0005-0000-0000-000004010000}"/>
    <cellStyle name="40% - Accent4 3 5" xfId="1026" xr:uid="{00000000-0005-0000-0000-000005010000}"/>
    <cellStyle name="40% - Accent4 4" xfId="131" xr:uid="{00000000-0005-0000-0000-000006010000}"/>
    <cellStyle name="40% - Accent4 4 2" xfId="132" xr:uid="{00000000-0005-0000-0000-000007010000}"/>
    <cellStyle name="40% - Accent4 4 3" xfId="133" xr:uid="{00000000-0005-0000-0000-000008010000}"/>
    <cellStyle name="40% - Accent5" xfId="36" builtinId="47" customBuiltin="1"/>
    <cellStyle name="40% - Accent5 2" xfId="134" xr:uid="{00000000-0005-0000-0000-00000A010000}"/>
    <cellStyle name="40% - Accent5 2 2" xfId="135" xr:uid="{00000000-0005-0000-0000-00000B010000}"/>
    <cellStyle name="40% - Accent5 2 2 2" xfId="1035" xr:uid="{00000000-0005-0000-0000-00000C010000}"/>
    <cellStyle name="40% - Accent5 2 2 3" xfId="1036" xr:uid="{00000000-0005-0000-0000-00000D010000}"/>
    <cellStyle name="40% - Accent5 2 2 4" xfId="1034" xr:uid="{00000000-0005-0000-0000-00000E010000}"/>
    <cellStyle name="40% - Accent5 2 3" xfId="136" xr:uid="{00000000-0005-0000-0000-00000F010000}"/>
    <cellStyle name="40% - Accent5 2 3 2" xfId="1038" xr:uid="{00000000-0005-0000-0000-000010010000}"/>
    <cellStyle name="40% - Accent5 2 3 3" xfId="1039" xr:uid="{00000000-0005-0000-0000-000011010000}"/>
    <cellStyle name="40% - Accent5 2 3 4" xfId="1037" xr:uid="{00000000-0005-0000-0000-000012010000}"/>
    <cellStyle name="40% - Accent5 2 4" xfId="1040" xr:uid="{00000000-0005-0000-0000-000013010000}"/>
    <cellStyle name="40% - Accent5 2 5" xfId="1041" xr:uid="{00000000-0005-0000-0000-000014010000}"/>
    <cellStyle name="40% - Accent5 2 6" xfId="1033" xr:uid="{00000000-0005-0000-0000-000015010000}"/>
    <cellStyle name="40% - Accent5 3" xfId="137" xr:uid="{00000000-0005-0000-0000-000016010000}"/>
    <cellStyle name="40% - Accent5 3 2" xfId="138" xr:uid="{00000000-0005-0000-0000-000017010000}"/>
    <cellStyle name="40% - Accent5 3 2 2" xfId="1044" xr:uid="{00000000-0005-0000-0000-000018010000}"/>
    <cellStyle name="40% - Accent5 3 2 3" xfId="1045" xr:uid="{00000000-0005-0000-0000-000019010000}"/>
    <cellStyle name="40% - Accent5 3 2 4" xfId="1043" xr:uid="{00000000-0005-0000-0000-00001A010000}"/>
    <cellStyle name="40% - Accent5 3 3" xfId="139" xr:uid="{00000000-0005-0000-0000-00001B010000}"/>
    <cellStyle name="40% - Accent5 3 3 2" xfId="1047" xr:uid="{00000000-0005-0000-0000-00001C010000}"/>
    <cellStyle name="40% - Accent5 3 3 3" xfId="1046" xr:uid="{00000000-0005-0000-0000-00001D010000}"/>
    <cellStyle name="40% - Accent5 3 4" xfId="1048" xr:uid="{00000000-0005-0000-0000-00001E010000}"/>
    <cellStyle name="40% - Accent5 3 5" xfId="1042" xr:uid="{00000000-0005-0000-0000-00001F010000}"/>
    <cellStyle name="40% - Accent5 4" xfId="140" xr:uid="{00000000-0005-0000-0000-000020010000}"/>
    <cellStyle name="40% - Accent5 4 2" xfId="141" xr:uid="{00000000-0005-0000-0000-000021010000}"/>
    <cellStyle name="40% - Accent5 4 3" xfId="142" xr:uid="{00000000-0005-0000-0000-000022010000}"/>
    <cellStyle name="40% - Accent6" xfId="40" builtinId="51" customBuiltin="1"/>
    <cellStyle name="40% - Accent6 2" xfId="143" xr:uid="{00000000-0005-0000-0000-000024010000}"/>
    <cellStyle name="40% - Accent6 2 2" xfId="144" xr:uid="{00000000-0005-0000-0000-000025010000}"/>
    <cellStyle name="40% - Accent6 2 2 2" xfId="1051" xr:uid="{00000000-0005-0000-0000-000026010000}"/>
    <cellStyle name="40% - Accent6 2 2 3" xfId="1052" xr:uid="{00000000-0005-0000-0000-000027010000}"/>
    <cellStyle name="40% - Accent6 2 2 4" xfId="1050" xr:uid="{00000000-0005-0000-0000-000028010000}"/>
    <cellStyle name="40% - Accent6 2 3" xfId="145" xr:uid="{00000000-0005-0000-0000-000029010000}"/>
    <cellStyle name="40% - Accent6 2 3 2" xfId="1054" xr:uid="{00000000-0005-0000-0000-00002A010000}"/>
    <cellStyle name="40% - Accent6 2 3 3" xfId="1055" xr:uid="{00000000-0005-0000-0000-00002B010000}"/>
    <cellStyle name="40% - Accent6 2 3 4" xfId="1053" xr:uid="{00000000-0005-0000-0000-00002C010000}"/>
    <cellStyle name="40% - Accent6 2 4" xfId="1056" xr:uid="{00000000-0005-0000-0000-00002D010000}"/>
    <cellStyle name="40% - Accent6 2 5" xfId="1057" xr:uid="{00000000-0005-0000-0000-00002E010000}"/>
    <cellStyle name="40% - Accent6 2 6" xfId="1049" xr:uid="{00000000-0005-0000-0000-00002F010000}"/>
    <cellStyle name="40% - Accent6 3" xfId="146" xr:uid="{00000000-0005-0000-0000-000030010000}"/>
    <cellStyle name="40% - Accent6 3 2" xfId="147" xr:uid="{00000000-0005-0000-0000-000031010000}"/>
    <cellStyle name="40% - Accent6 3 2 2" xfId="1060" xr:uid="{00000000-0005-0000-0000-000032010000}"/>
    <cellStyle name="40% - Accent6 3 2 3" xfId="1061" xr:uid="{00000000-0005-0000-0000-000033010000}"/>
    <cellStyle name="40% - Accent6 3 2 4" xfId="1059" xr:uid="{00000000-0005-0000-0000-000034010000}"/>
    <cellStyle name="40% - Accent6 3 3" xfId="148" xr:uid="{00000000-0005-0000-0000-000035010000}"/>
    <cellStyle name="40% - Accent6 3 3 2" xfId="1063" xr:uid="{00000000-0005-0000-0000-000036010000}"/>
    <cellStyle name="40% - Accent6 3 3 3" xfId="1062" xr:uid="{00000000-0005-0000-0000-000037010000}"/>
    <cellStyle name="40% - Accent6 3 4" xfId="1064" xr:uid="{00000000-0005-0000-0000-000038010000}"/>
    <cellStyle name="40% - Accent6 3 5" xfId="1058" xr:uid="{00000000-0005-0000-0000-000039010000}"/>
    <cellStyle name="40% - Accent6 4" xfId="149" xr:uid="{00000000-0005-0000-0000-00003A010000}"/>
    <cellStyle name="40% - Accent6 4 2" xfId="150" xr:uid="{00000000-0005-0000-0000-00003B010000}"/>
    <cellStyle name="40% - Accent6 4 3" xfId="151" xr:uid="{00000000-0005-0000-0000-00003C010000}"/>
    <cellStyle name="60% - Accent1" xfId="21" builtinId="32" customBuiltin="1"/>
    <cellStyle name="60% - Accent1 2" xfId="152" xr:uid="{00000000-0005-0000-0000-00003E010000}"/>
    <cellStyle name="60% - Accent1 2 2" xfId="1066" xr:uid="{00000000-0005-0000-0000-00003F010000}"/>
    <cellStyle name="60% - Accent1 2 3" xfId="1067" xr:uid="{00000000-0005-0000-0000-000040010000}"/>
    <cellStyle name="60% - Accent1 2 4" xfId="1068" xr:uid="{00000000-0005-0000-0000-000041010000}"/>
    <cellStyle name="60% - Accent1 2 5" xfId="1065" xr:uid="{00000000-0005-0000-0000-000042010000}"/>
    <cellStyle name="60% - Accent1 3" xfId="153" xr:uid="{00000000-0005-0000-0000-000043010000}"/>
    <cellStyle name="60% - Accent1 3 2" xfId="1070" xr:uid="{00000000-0005-0000-0000-000044010000}"/>
    <cellStyle name="60% - Accent1 3 3" xfId="1071" xr:uid="{00000000-0005-0000-0000-000045010000}"/>
    <cellStyle name="60% - Accent1 3 4" xfId="1069" xr:uid="{00000000-0005-0000-0000-000046010000}"/>
    <cellStyle name="60% - Accent1 4" xfId="154" xr:uid="{00000000-0005-0000-0000-000047010000}"/>
    <cellStyle name="60% - Accent2" xfId="25" builtinId="36" customBuiltin="1"/>
    <cellStyle name="60% - Accent2 2" xfId="155" xr:uid="{00000000-0005-0000-0000-000049010000}"/>
    <cellStyle name="60% - Accent2 2 2" xfId="1073" xr:uid="{00000000-0005-0000-0000-00004A010000}"/>
    <cellStyle name="60% - Accent2 2 3" xfId="1074" xr:uid="{00000000-0005-0000-0000-00004B010000}"/>
    <cellStyle name="60% - Accent2 2 4" xfId="1075" xr:uid="{00000000-0005-0000-0000-00004C010000}"/>
    <cellStyle name="60% - Accent2 2 5" xfId="1072" xr:uid="{00000000-0005-0000-0000-00004D010000}"/>
    <cellStyle name="60% - Accent2 3" xfId="156" xr:uid="{00000000-0005-0000-0000-00004E010000}"/>
    <cellStyle name="60% - Accent2 3 2" xfId="1077" xr:uid="{00000000-0005-0000-0000-00004F010000}"/>
    <cellStyle name="60% - Accent2 3 3" xfId="1078" xr:uid="{00000000-0005-0000-0000-000050010000}"/>
    <cellStyle name="60% - Accent2 3 4" xfId="1076" xr:uid="{00000000-0005-0000-0000-000051010000}"/>
    <cellStyle name="60% - Accent2 4" xfId="157" xr:uid="{00000000-0005-0000-0000-000052010000}"/>
    <cellStyle name="60% - Accent3" xfId="29" builtinId="40" customBuiltin="1"/>
    <cellStyle name="60% - Accent3 2" xfId="158" xr:uid="{00000000-0005-0000-0000-000054010000}"/>
    <cellStyle name="60% - Accent3 2 2" xfId="1080" xr:uid="{00000000-0005-0000-0000-000055010000}"/>
    <cellStyle name="60% - Accent3 2 3" xfId="1081" xr:uid="{00000000-0005-0000-0000-000056010000}"/>
    <cellStyle name="60% - Accent3 2 4" xfId="1082" xr:uid="{00000000-0005-0000-0000-000057010000}"/>
    <cellStyle name="60% - Accent3 2 5" xfId="1079" xr:uid="{00000000-0005-0000-0000-000058010000}"/>
    <cellStyle name="60% - Accent3 3" xfId="159" xr:uid="{00000000-0005-0000-0000-000059010000}"/>
    <cellStyle name="60% - Accent3 3 2" xfId="1084" xr:uid="{00000000-0005-0000-0000-00005A010000}"/>
    <cellStyle name="60% - Accent3 3 3" xfId="1085" xr:uid="{00000000-0005-0000-0000-00005B010000}"/>
    <cellStyle name="60% - Accent3 3 4" xfId="1083" xr:uid="{00000000-0005-0000-0000-00005C010000}"/>
    <cellStyle name="60% - Accent3 4" xfId="160" xr:uid="{00000000-0005-0000-0000-00005D010000}"/>
    <cellStyle name="60% - Accent3 5" xfId="853" xr:uid="{00000000-0005-0000-0000-00005E010000}"/>
    <cellStyle name="60% - Accent4" xfId="33" builtinId="44" customBuiltin="1"/>
    <cellStyle name="60% - Accent4 2" xfId="161" xr:uid="{00000000-0005-0000-0000-000060010000}"/>
    <cellStyle name="60% - Accent4 2 2" xfId="1087" xr:uid="{00000000-0005-0000-0000-000061010000}"/>
    <cellStyle name="60% - Accent4 2 3" xfId="1088" xr:uid="{00000000-0005-0000-0000-000062010000}"/>
    <cellStyle name="60% - Accent4 2 4" xfId="1089" xr:uid="{00000000-0005-0000-0000-000063010000}"/>
    <cellStyle name="60% - Accent4 2 5" xfId="1086" xr:uid="{00000000-0005-0000-0000-000064010000}"/>
    <cellStyle name="60% - Accent4 3" xfId="162" xr:uid="{00000000-0005-0000-0000-000065010000}"/>
    <cellStyle name="60% - Accent4 3 2" xfId="1091" xr:uid="{00000000-0005-0000-0000-000066010000}"/>
    <cellStyle name="60% - Accent4 3 3" xfId="1092" xr:uid="{00000000-0005-0000-0000-000067010000}"/>
    <cellStyle name="60% - Accent4 3 4" xfId="1090" xr:uid="{00000000-0005-0000-0000-000068010000}"/>
    <cellStyle name="60% - Accent4 4" xfId="163" xr:uid="{00000000-0005-0000-0000-000069010000}"/>
    <cellStyle name="60% - Accent4 5" xfId="852" xr:uid="{00000000-0005-0000-0000-00006A010000}"/>
    <cellStyle name="60% - Accent5" xfId="37" builtinId="48" customBuiltin="1"/>
    <cellStyle name="60% - Accent5 2" xfId="164" xr:uid="{00000000-0005-0000-0000-00006C010000}"/>
    <cellStyle name="60% - Accent5 2 2" xfId="1094" xr:uid="{00000000-0005-0000-0000-00006D010000}"/>
    <cellStyle name="60% - Accent5 2 3" xfId="1095" xr:uid="{00000000-0005-0000-0000-00006E010000}"/>
    <cellStyle name="60% - Accent5 2 4" xfId="1096" xr:uid="{00000000-0005-0000-0000-00006F010000}"/>
    <cellStyle name="60% - Accent5 2 5" xfId="1093" xr:uid="{00000000-0005-0000-0000-000070010000}"/>
    <cellStyle name="60% - Accent5 3" xfId="165" xr:uid="{00000000-0005-0000-0000-000071010000}"/>
    <cellStyle name="60% - Accent5 3 2" xfId="1098" xr:uid="{00000000-0005-0000-0000-000072010000}"/>
    <cellStyle name="60% - Accent5 3 3" xfId="1099" xr:uid="{00000000-0005-0000-0000-000073010000}"/>
    <cellStyle name="60% - Accent5 3 4" xfId="1097" xr:uid="{00000000-0005-0000-0000-000074010000}"/>
    <cellStyle name="60% - Accent5 4" xfId="166" xr:uid="{00000000-0005-0000-0000-000075010000}"/>
    <cellStyle name="60% - Accent6" xfId="41" builtinId="52" customBuiltin="1"/>
    <cellStyle name="60% - Accent6 2" xfId="167" xr:uid="{00000000-0005-0000-0000-000077010000}"/>
    <cellStyle name="60% - Accent6 2 2" xfId="1101" xr:uid="{00000000-0005-0000-0000-000078010000}"/>
    <cellStyle name="60% - Accent6 2 3" xfId="1102" xr:uid="{00000000-0005-0000-0000-000079010000}"/>
    <cellStyle name="60% - Accent6 2 4" xfId="1103" xr:uid="{00000000-0005-0000-0000-00007A010000}"/>
    <cellStyle name="60% - Accent6 2 5" xfId="1100" xr:uid="{00000000-0005-0000-0000-00007B010000}"/>
    <cellStyle name="60% - Accent6 3" xfId="168" xr:uid="{00000000-0005-0000-0000-00007C010000}"/>
    <cellStyle name="60% - Accent6 3 2" xfId="1105" xr:uid="{00000000-0005-0000-0000-00007D010000}"/>
    <cellStyle name="60% - Accent6 3 3" xfId="1106" xr:uid="{00000000-0005-0000-0000-00007E010000}"/>
    <cellStyle name="60% - Accent6 3 4" xfId="1104" xr:uid="{00000000-0005-0000-0000-00007F010000}"/>
    <cellStyle name="60% - Accent6 4" xfId="169" xr:uid="{00000000-0005-0000-0000-000080010000}"/>
    <cellStyle name="60% - Accent6 5" xfId="851" xr:uid="{00000000-0005-0000-0000-000081010000}"/>
    <cellStyle name="Accent1" xfId="18" builtinId="29" customBuiltin="1"/>
    <cellStyle name="Accent1 2" xfId="170" xr:uid="{00000000-0005-0000-0000-000083010000}"/>
    <cellStyle name="Accent1 2 2" xfId="1108" xr:uid="{00000000-0005-0000-0000-000084010000}"/>
    <cellStyle name="Accent1 2 3" xfId="1109" xr:uid="{00000000-0005-0000-0000-000085010000}"/>
    <cellStyle name="Accent1 2 4" xfId="1110" xr:uid="{00000000-0005-0000-0000-000086010000}"/>
    <cellStyle name="Accent1 2 5" xfId="1107" xr:uid="{00000000-0005-0000-0000-000087010000}"/>
    <cellStyle name="Accent1 3" xfId="171" xr:uid="{00000000-0005-0000-0000-000088010000}"/>
    <cellStyle name="Accent1 3 2" xfId="1112" xr:uid="{00000000-0005-0000-0000-000089010000}"/>
    <cellStyle name="Accent1 3 3" xfId="1113" xr:uid="{00000000-0005-0000-0000-00008A010000}"/>
    <cellStyle name="Accent1 3 4" xfId="1111" xr:uid="{00000000-0005-0000-0000-00008B010000}"/>
    <cellStyle name="Accent1 4" xfId="172" xr:uid="{00000000-0005-0000-0000-00008C010000}"/>
    <cellStyle name="Accent2" xfId="22" builtinId="33" customBuiltin="1"/>
    <cellStyle name="Accent2 2" xfId="173" xr:uid="{00000000-0005-0000-0000-00008E010000}"/>
    <cellStyle name="Accent2 2 2" xfId="1115" xr:uid="{00000000-0005-0000-0000-00008F010000}"/>
    <cellStyle name="Accent2 2 3" xfId="1116" xr:uid="{00000000-0005-0000-0000-000090010000}"/>
    <cellStyle name="Accent2 2 4" xfId="1117" xr:uid="{00000000-0005-0000-0000-000091010000}"/>
    <cellStyle name="Accent2 2 5" xfId="1114" xr:uid="{00000000-0005-0000-0000-000092010000}"/>
    <cellStyle name="Accent2 3" xfId="174" xr:uid="{00000000-0005-0000-0000-000093010000}"/>
    <cellStyle name="Accent2 3 2" xfId="1119" xr:uid="{00000000-0005-0000-0000-000094010000}"/>
    <cellStyle name="Accent2 3 3" xfId="1120" xr:uid="{00000000-0005-0000-0000-000095010000}"/>
    <cellStyle name="Accent2 3 4" xfId="1118" xr:uid="{00000000-0005-0000-0000-000096010000}"/>
    <cellStyle name="Accent2 4" xfId="175" xr:uid="{00000000-0005-0000-0000-000097010000}"/>
    <cellStyle name="Accent3" xfId="26" builtinId="37" customBuiltin="1"/>
    <cellStyle name="Accent3 2" xfId="176" xr:uid="{00000000-0005-0000-0000-000099010000}"/>
    <cellStyle name="Accent3 2 2" xfId="1122" xr:uid="{00000000-0005-0000-0000-00009A010000}"/>
    <cellStyle name="Accent3 2 3" xfId="1123" xr:uid="{00000000-0005-0000-0000-00009B010000}"/>
    <cellStyle name="Accent3 2 4" xfId="1124" xr:uid="{00000000-0005-0000-0000-00009C010000}"/>
    <cellStyle name="Accent3 2 5" xfId="1121" xr:uid="{00000000-0005-0000-0000-00009D010000}"/>
    <cellStyle name="Accent3 3" xfId="177" xr:uid="{00000000-0005-0000-0000-00009E010000}"/>
    <cellStyle name="Accent3 3 2" xfId="1126" xr:uid="{00000000-0005-0000-0000-00009F010000}"/>
    <cellStyle name="Accent3 3 3" xfId="1127" xr:uid="{00000000-0005-0000-0000-0000A0010000}"/>
    <cellStyle name="Accent3 3 4" xfId="1125" xr:uid="{00000000-0005-0000-0000-0000A1010000}"/>
    <cellStyle name="Accent3 4" xfId="178" xr:uid="{00000000-0005-0000-0000-0000A2010000}"/>
    <cellStyle name="Accent4" xfId="30" builtinId="41" customBuiltin="1"/>
    <cellStyle name="Accent4 2" xfId="179" xr:uid="{00000000-0005-0000-0000-0000A4010000}"/>
    <cellStyle name="Accent4 2 2" xfId="1129" xr:uid="{00000000-0005-0000-0000-0000A5010000}"/>
    <cellStyle name="Accent4 2 3" xfId="1130" xr:uid="{00000000-0005-0000-0000-0000A6010000}"/>
    <cellStyle name="Accent4 2 4" xfId="1131" xr:uid="{00000000-0005-0000-0000-0000A7010000}"/>
    <cellStyle name="Accent4 2 5" xfId="1128" xr:uid="{00000000-0005-0000-0000-0000A8010000}"/>
    <cellStyle name="Accent4 3" xfId="180" xr:uid="{00000000-0005-0000-0000-0000A9010000}"/>
    <cellStyle name="Accent4 3 2" xfId="1133" xr:uid="{00000000-0005-0000-0000-0000AA010000}"/>
    <cellStyle name="Accent4 3 3" xfId="1134" xr:uid="{00000000-0005-0000-0000-0000AB010000}"/>
    <cellStyle name="Accent4 3 4" xfId="1132" xr:uid="{00000000-0005-0000-0000-0000AC010000}"/>
    <cellStyle name="Accent4 4" xfId="181" xr:uid="{00000000-0005-0000-0000-0000AD010000}"/>
    <cellStyle name="Accent5" xfId="34" builtinId="45" customBuiltin="1"/>
    <cellStyle name="Accent5 2" xfId="182" xr:uid="{00000000-0005-0000-0000-0000AF010000}"/>
    <cellStyle name="Accent5 2 2" xfId="1136" xr:uid="{00000000-0005-0000-0000-0000B0010000}"/>
    <cellStyle name="Accent5 2 3" xfId="1137" xr:uid="{00000000-0005-0000-0000-0000B1010000}"/>
    <cellStyle name="Accent5 2 4" xfId="1138" xr:uid="{00000000-0005-0000-0000-0000B2010000}"/>
    <cellStyle name="Accent5 2 5" xfId="1135" xr:uid="{00000000-0005-0000-0000-0000B3010000}"/>
    <cellStyle name="Accent5 3" xfId="183" xr:uid="{00000000-0005-0000-0000-0000B4010000}"/>
    <cellStyle name="Accent5 3 2" xfId="1140" xr:uid="{00000000-0005-0000-0000-0000B5010000}"/>
    <cellStyle name="Accent5 3 3" xfId="1141" xr:uid="{00000000-0005-0000-0000-0000B6010000}"/>
    <cellStyle name="Accent5 3 4" xfId="1139" xr:uid="{00000000-0005-0000-0000-0000B7010000}"/>
    <cellStyle name="Accent5 4" xfId="184" xr:uid="{00000000-0005-0000-0000-0000B8010000}"/>
    <cellStyle name="Accent6" xfId="38" builtinId="49" customBuiltin="1"/>
    <cellStyle name="Accent6 2" xfId="185" xr:uid="{00000000-0005-0000-0000-0000BA010000}"/>
    <cellStyle name="Accent6 2 2" xfId="1143" xr:uid="{00000000-0005-0000-0000-0000BB010000}"/>
    <cellStyle name="Accent6 2 3" xfId="1144" xr:uid="{00000000-0005-0000-0000-0000BC010000}"/>
    <cellStyle name="Accent6 2 4" xfId="1145" xr:uid="{00000000-0005-0000-0000-0000BD010000}"/>
    <cellStyle name="Accent6 2 5" xfId="1142" xr:uid="{00000000-0005-0000-0000-0000BE010000}"/>
    <cellStyle name="Accent6 3" xfId="186" xr:uid="{00000000-0005-0000-0000-0000BF010000}"/>
    <cellStyle name="Accent6 3 2" xfId="1147" xr:uid="{00000000-0005-0000-0000-0000C0010000}"/>
    <cellStyle name="Accent6 3 3" xfId="1148" xr:uid="{00000000-0005-0000-0000-0000C1010000}"/>
    <cellStyle name="Accent6 3 4" xfId="1146" xr:uid="{00000000-0005-0000-0000-0000C2010000}"/>
    <cellStyle name="Accent6 4" xfId="187" xr:uid="{00000000-0005-0000-0000-0000C3010000}"/>
    <cellStyle name="Bad" xfId="8" builtinId="27" customBuiltin="1"/>
    <cellStyle name="Bad 2" xfId="188" xr:uid="{00000000-0005-0000-0000-0000C5010000}"/>
    <cellStyle name="Bad 2 2" xfId="1150" xr:uid="{00000000-0005-0000-0000-0000C6010000}"/>
    <cellStyle name="Bad 2 3" xfId="1151" xr:uid="{00000000-0005-0000-0000-0000C7010000}"/>
    <cellStyle name="Bad 2 4" xfId="1152" xr:uid="{00000000-0005-0000-0000-0000C8010000}"/>
    <cellStyle name="Bad 2 5" xfId="1149" xr:uid="{00000000-0005-0000-0000-0000C9010000}"/>
    <cellStyle name="Bad 3" xfId="189" xr:uid="{00000000-0005-0000-0000-0000CA010000}"/>
    <cellStyle name="Bad 3 2" xfId="1154" xr:uid="{00000000-0005-0000-0000-0000CB010000}"/>
    <cellStyle name="Bad 3 3" xfId="1155" xr:uid="{00000000-0005-0000-0000-0000CC010000}"/>
    <cellStyle name="Bad 3 4" xfId="1153" xr:uid="{00000000-0005-0000-0000-0000CD010000}"/>
    <cellStyle name="Bad 4" xfId="190" xr:uid="{00000000-0005-0000-0000-0000CE010000}"/>
    <cellStyle name="Calculation" xfId="12" builtinId="22" customBuiltin="1"/>
    <cellStyle name="Calculation 2" xfId="191" xr:uid="{00000000-0005-0000-0000-0000D0010000}"/>
    <cellStyle name="Calculation 2 2" xfId="1157" xr:uid="{00000000-0005-0000-0000-0000D1010000}"/>
    <cellStyle name="Calculation 2 3" xfId="1158" xr:uid="{00000000-0005-0000-0000-0000D2010000}"/>
    <cellStyle name="Calculation 2 4" xfId="1159" xr:uid="{00000000-0005-0000-0000-0000D3010000}"/>
    <cellStyle name="Calculation 2 5" xfId="1156" xr:uid="{00000000-0005-0000-0000-0000D4010000}"/>
    <cellStyle name="Calculation 3" xfId="192" xr:uid="{00000000-0005-0000-0000-0000D5010000}"/>
    <cellStyle name="Calculation 3 2" xfId="1161" xr:uid="{00000000-0005-0000-0000-0000D6010000}"/>
    <cellStyle name="Calculation 3 3" xfId="1162" xr:uid="{00000000-0005-0000-0000-0000D7010000}"/>
    <cellStyle name="Calculation 3 4" xfId="1160" xr:uid="{00000000-0005-0000-0000-0000D8010000}"/>
    <cellStyle name="Calculation 4" xfId="193" xr:uid="{00000000-0005-0000-0000-0000D9010000}"/>
    <cellStyle name="Check Cell" xfId="14" builtinId="23" customBuiltin="1"/>
    <cellStyle name="Check Cell 2" xfId="194" xr:uid="{00000000-0005-0000-0000-0000DB010000}"/>
    <cellStyle name="Check Cell 2 2" xfId="1164" xr:uid="{00000000-0005-0000-0000-0000DC010000}"/>
    <cellStyle name="Check Cell 2 3" xfId="1165" xr:uid="{00000000-0005-0000-0000-0000DD010000}"/>
    <cellStyle name="Check Cell 2 4" xfId="1166" xr:uid="{00000000-0005-0000-0000-0000DE010000}"/>
    <cellStyle name="Check Cell 2 5" xfId="1163" xr:uid="{00000000-0005-0000-0000-0000DF010000}"/>
    <cellStyle name="Check Cell 3" xfId="195" xr:uid="{00000000-0005-0000-0000-0000E0010000}"/>
    <cellStyle name="Check Cell 3 2" xfId="1168" xr:uid="{00000000-0005-0000-0000-0000E1010000}"/>
    <cellStyle name="Check Cell 3 3" xfId="1169" xr:uid="{00000000-0005-0000-0000-0000E2010000}"/>
    <cellStyle name="Check Cell 3 4" xfId="1167" xr:uid="{00000000-0005-0000-0000-0000E3010000}"/>
    <cellStyle name="Check Cell 4" xfId="196" xr:uid="{00000000-0005-0000-0000-0000E4010000}"/>
    <cellStyle name="Comma" xfId="1412" builtinId="3"/>
    <cellStyle name="Comma 10" xfId="197" xr:uid="{00000000-0005-0000-0000-0000E5010000}"/>
    <cellStyle name="Comma 10 10" xfId="42" xr:uid="{00000000-0005-0000-0000-0000E6010000}"/>
    <cellStyle name="Comma 10 10 2" xfId="198" xr:uid="{00000000-0005-0000-0000-0000E7010000}"/>
    <cellStyle name="Comma 10 10 3" xfId="199" xr:uid="{00000000-0005-0000-0000-0000E8010000}"/>
    <cellStyle name="Comma 10 11" xfId="200" xr:uid="{00000000-0005-0000-0000-0000E9010000}"/>
    <cellStyle name="Comma 10 11 2" xfId="201" xr:uid="{00000000-0005-0000-0000-0000EA010000}"/>
    <cellStyle name="Comma 10 11 3" xfId="202" xr:uid="{00000000-0005-0000-0000-0000EB010000}"/>
    <cellStyle name="Comma 10 12" xfId="203" xr:uid="{00000000-0005-0000-0000-0000EC010000}"/>
    <cellStyle name="Comma 10 12 2" xfId="204" xr:uid="{00000000-0005-0000-0000-0000ED010000}"/>
    <cellStyle name="Comma 10 12 3" xfId="205" xr:uid="{00000000-0005-0000-0000-0000EE010000}"/>
    <cellStyle name="Comma 10 13" xfId="206" xr:uid="{00000000-0005-0000-0000-0000EF010000}"/>
    <cellStyle name="Comma 10 13 2" xfId="207" xr:uid="{00000000-0005-0000-0000-0000F0010000}"/>
    <cellStyle name="Comma 10 13 3" xfId="208" xr:uid="{00000000-0005-0000-0000-0000F1010000}"/>
    <cellStyle name="Comma 10 14" xfId="209" xr:uid="{00000000-0005-0000-0000-0000F2010000}"/>
    <cellStyle name="Comma 10 14 2" xfId="210" xr:uid="{00000000-0005-0000-0000-0000F3010000}"/>
    <cellStyle name="Comma 10 14 3" xfId="211" xr:uid="{00000000-0005-0000-0000-0000F4010000}"/>
    <cellStyle name="Comma 10 15" xfId="212" xr:uid="{00000000-0005-0000-0000-0000F5010000}"/>
    <cellStyle name="Comma 10 15 2" xfId="213" xr:uid="{00000000-0005-0000-0000-0000F6010000}"/>
    <cellStyle name="Comma 10 15 3" xfId="214" xr:uid="{00000000-0005-0000-0000-0000F7010000}"/>
    <cellStyle name="Comma 10 16" xfId="215" xr:uid="{00000000-0005-0000-0000-0000F8010000}"/>
    <cellStyle name="Comma 10 16 2" xfId="216" xr:uid="{00000000-0005-0000-0000-0000F9010000}"/>
    <cellStyle name="Comma 10 16 3" xfId="217" xr:uid="{00000000-0005-0000-0000-0000FA010000}"/>
    <cellStyle name="Comma 10 17" xfId="218" xr:uid="{00000000-0005-0000-0000-0000FB010000}"/>
    <cellStyle name="Comma 10 18" xfId="219" xr:uid="{00000000-0005-0000-0000-0000FC010000}"/>
    <cellStyle name="Comma 10 2" xfId="220" xr:uid="{00000000-0005-0000-0000-0000FD010000}"/>
    <cellStyle name="Comma 10 2 2" xfId="221" xr:uid="{00000000-0005-0000-0000-0000FE010000}"/>
    <cellStyle name="Comma 10 2 3" xfId="222" xr:uid="{00000000-0005-0000-0000-0000FF010000}"/>
    <cellStyle name="Comma 10 3" xfId="223" xr:uid="{00000000-0005-0000-0000-000000020000}"/>
    <cellStyle name="Comma 10 3 2" xfId="224" xr:uid="{00000000-0005-0000-0000-000001020000}"/>
    <cellStyle name="Comma 10 3 3" xfId="225" xr:uid="{00000000-0005-0000-0000-000002020000}"/>
    <cellStyle name="Comma 10 4" xfId="226" xr:uid="{00000000-0005-0000-0000-000003020000}"/>
    <cellStyle name="Comma 10 4 2" xfId="227" xr:uid="{00000000-0005-0000-0000-000004020000}"/>
    <cellStyle name="Comma 10 4 3" xfId="228" xr:uid="{00000000-0005-0000-0000-000005020000}"/>
    <cellStyle name="Comma 10 5" xfId="229" xr:uid="{00000000-0005-0000-0000-000006020000}"/>
    <cellStyle name="Comma 10 5 2" xfId="230" xr:uid="{00000000-0005-0000-0000-000007020000}"/>
    <cellStyle name="Comma 10 5 3" xfId="231" xr:uid="{00000000-0005-0000-0000-000008020000}"/>
    <cellStyle name="Comma 10 6" xfId="232" xr:uid="{00000000-0005-0000-0000-000009020000}"/>
    <cellStyle name="Comma 10 6 2" xfId="233" xr:uid="{00000000-0005-0000-0000-00000A020000}"/>
    <cellStyle name="Comma 10 6 3" xfId="234" xr:uid="{00000000-0005-0000-0000-00000B020000}"/>
    <cellStyle name="Comma 10 7" xfId="235" xr:uid="{00000000-0005-0000-0000-00000C020000}"/>
    <cellStyle name="Comma 10 7 2" xfId="236" xr:uid="{00000000-0005-0000-0000-00000D020000}"/>
    <cellStyle name="Comma 10 7 3" xfId="237" xr:uid="{00000000-0005-0000-0000-00000E020000}"/>
    <cellStyle name="Comma 10 8" xfId="238" xr:uid="{00000000-0005-0000-0000-00000F020000}"/>
    <cellStyle name="Comma 10 8 2" xfId="239" xr:uid="{00000000-0005-0000-0000-000010020000}"/>
    <cellStyle name="Comma 10 8 3" xfId="240" xr:uid="{00000000-0005-0000-0000-000011020000}"/>
    <cellStyle name="Comma 10 9" xfId="241" xr:uid="{00000000-0005-0000-0000-000012020000}"/>
    <cellStyle name="Comma 10 9 2" xfId="242" xr:uid="{00000000-0005-0000-0000-000013020000}"/>
    <cellStyle name="Comma 10 9 3" xfId="243" xr:uid="{00000000-0005-0000-0000-000014020000}"/>
    <cellStyle name="Comma 11" xfId="244" xr:uid="{00000000-0005-0000-0000-000015020000}"/>
    <cellStyle name="Comma 11 2" xfId="245" xr:uid="{00000000-0005-0000-0000-000016020000}"/>
    <cellStyle name="Comma 12" xfId="246" xr:uid="{00000000-0005-0000-0000-000017020000}"/>
    <cellStyle name="Comma 12 2" xfId="247" xr:uid="{00000000-0005-0000-0000-000018020000}"/>
    <cellStyle name="Comma 12 3" xfId="864" xr:uid="{00000000-0005-0000-0000-000019020000}"/>
    <cellStyle name="Comma 13" xfId="248" xr:uid="{00000000-0005-0000-0000-00001A020000}"/>
    <cellStyle name="Comma 13 2" xfId="249" xr:uid="{00000000-0005-0000-0000-00001B020000}"/>
    <cellStyle name="Comma 14" xfId="250" xr:uid="{00000000-0005-0000-0000-00001C020000}"/>
    <cellStyle name="Comma 15" xfId="251" xr:uid="{00000000-0005-0000-0000-00001D020000}"/>
    <cellStyle name="Comma 15 2" xfId="252" xr:uid="{00000000-0005-0000-0000-00001E020000}"/>
    <cellStyle name="Comma 16" xfId="253" xr:uid="{00000000-0005-0000-0000-00001F020000}"/>
    <cellStyle name="Comma 16 2" xfId="254" xr:uid="{00000000-0005-0000-0000-000020020000}"/>
    <cellStyle name="Comma 17" xfId="255" xr:uid="{00000000-0005-0000-0000-000021020000}"/>
    <cellStyle name="Comma 17 2" xfId="256" xr:uid="{00000000-0005-0000-0000-000022020000}"/>
    <cellStyle name="Comma 18" xfId="257" xr:uid="{00000000-0005-0000-0000-000023020000}"/>
    <cellStyle name="Comma 18 2" xfId="258" xr:uid="{00000000-0005-0000-0000-000024020000}"/>
    <cellStyle name="Comma 19" xfId="259" xr:uid="{00000000-0005-0000-0000-000025020000}"/>
    <cellStyle name="Comma 19 2" xfId="260" xr:uid="{00000000-0005-0000-0000-000026020000}"/>
    <cellStyle name="Comma 2" xfId="261" xr:uid="{00000000-0005-0000-0000-000027020000}"/>
    <cellStyle name="Comma 2 10" xfId="262" xr:uid="{00000000-0005-0000-0000-000028020000}"/>
    <cellStyle name="Comma 2 10 2" xfId="263" xr:uid="{00000000-0005-0000-0000-000029020000}"/>
    <cellStyle name="Comma 2 10 2 2" xfId="264" xr:uid="{00000000-0005-0000-0000-00002A020000}"/>
    <cellStyle name="Comma 2 10 2 3" xfId="265" xr:uid="{00000000-0005-0000-0000-00002B020000}"/>
    <cellStyle name="Comma 2 10 3" xfId="266" xr:uid="{00000000-0005-0000-0000-00002C020000}"/>
    <cellStyle name="Comma 2 10 4" xfId="267" xr:uid="{00000000-0005-0000-0000-00002D020000}"/>
    <cellStyle name="Comma 2 11" xfId="268" xr:uid="{00000000-0005-0000-0000-00002E020000}"/>
    <cellStyle name="Comma 2 11 2" xfId="269" xr:uid="{00000000-0005-0000-0000-00002F020000}"/>
    <cellStyle name="Comma 2 11 3" xfId="270" xr:uid="{00000000-0005-0000-0000-000030020000}"/>
    <cellStyle name="Comma 2 12" xfId="271" xr:uid="{00000000-0005-0000-0000-000031020000}"/>
    <cellStyle name="Comma 2 12 2" xfId="272" xr:uid="{00000000-0005-0000-0000-000032020000}"/>
    <cellStyle name="Comma 2 12 3" xfId="273" xr:uid="{00000000-0005-0000-0000-000033020000}"/>
    <cellStyle name="Comma 2 13" xfId="274" xr:uid="{00000000-0005-0000-0000-000034020000}"/>
    <cellStyle name="Comma 2 13 2" xfId="275" xr:uid="{00000000-0005-0000-0000-000035020000}"/>
    <cellStyle name="Comma 2 13 3" xfId="276" xr:uid="{00000000-0005-0000-0000-000036020000}"/>
    <cellStyle name="Comma 2 14" xfId="277" xr:uid="{00000000-0005-0000-0000-000037020000}"/>
    <cellStyle name="Comma 2 14 2" xfId="278" xr:uid="{00000000-0005-0000-0000-000038020000}"/>
    <cellStyle name="Comma 2 14 3" xfId="279" xr:uid="{00000000-0005-0000-0000-000039020000}"/>
    <cellStyle name="Comma 2 15" xfId="280" xr:uid="{00000000-0005-0000-0000-00003A020000}"/>
    <cellStyle name="Comma 2 15 2" xfId="281" xr:uid="{00000000-0005-0000-0000-00003B020000}"/>
    <cellStyle name="Comma 2 15 3" xfId="282" xr:uid="{00000000-0005-0000-0000-00003C020000}"/>
    <cellStyle name="Comma 2 16" xfId="283" xr:uid="{00000000-0005-0000-0000-00003D020000}"/>
    <cellStyle name="Comma 2 16 2" xfId="284" xr:uid="{00000000-0005-0000-0000-00003E020000}"/>
    <cellStyle name="Comma 2 16 3" xfId="285" xr:uid="{00000000-0005-0000-0000-00003F020000}"/>
    <cellStyle name="Comma 2 17" xfId="286" xr:uid="{00000000-0005-0000-0000-000040020000}"/>
    <cellStyle name="Comma 2 17 2" xfId="287" xr:uid="{00000000-0005-0000-0000-000041020000}"/>
    <cellStyle name="Comma 2 17 3" xfId="288" xr:uid="{00000000-0005-0000-0000-000042020000}"/>
    <cellStyle name="Comma 2 18" xfId="289" xr:uid="{00000000-0005-0000-0000-000043020000}"/>
    <cellStyle name="Comma 2 18 2" xfId="290" xr:uid="{00000000-0005-0000-0000-000044020000}"/>
    <cellStyle name="Comma 2 18 3" xfId="291" xr:uid="{00000000-0005-0000-0000-000045020000}"/>
    <cellStyle name="Comma 2 19" xfId="292" xr:uid="{00000000-0005-0000-0000-000046020000}"/>
    <cellStyle name="Comma 2 19 2" xfId="293" xr:uid="{00000000-0005-0000-0000-000047020000}"/>
    <cellStyle name="Comma 2 19 3" xfId="294" xr:uid="{00000000-0005-0000-0000-000048020000}"/>
    <cellStyle name="Comma 2 2" xfId="295" xr:uid="{00000000-0005-0000-0000-000049020000}"/>
    <cellStyle name="Comma 2 2 10" xfId="296" xr:uid="{00000000-0005-0000-0000-00004A020000}"/>
    <cellStyle name="Comma 2 2 11" xfId="297" xr:uid="{00000000-0005-0000-0000-00004B020000}"/>
    <cellStyle name="Comma 2 2 12" xfId="298" xr:uid="{00000000-0005-0000-0000-00004C020000}"/>
    <cellStyle name="Comma 2 2 13" xfId="299" xr:uid="{00000000-0005-0000-0000-00004D020000}"/>
    <cellStyle name="Comma 2 2 14" xfId="300" xr:uid="{00000000-0005-0000-0000-00004E020000}"/>
    <cellStyle name="Comma 2 2 15" xfId="301" xr:uid="{00000000-0005-0000-0000-00004F020000}"/>
    <cellStyle name="Comma 2 2 2" xfId="302" xr:uid="{00000000-0005-0000-0000-000050020000}"/>
    <cellStyle name="Comma 2 2 2 10" xfId="303" xr:uid="{00000000-0005-0000-0000-000051020000}"/>
    <cellStyle name="Comma 2 2 2 10 2" xfId="304" xr:uid="{00000000-0005-0000-0000-000052020000}"/>
    <cellStyle name="Comma 2 2 2 10 3" xfId="305" xr:uid="{00000000-0005-0000-0000-000053020000}"/>
    <cellStyle name="Comma 2 2 2 11" xfId="306" xr:uid="{00000000-0005-0000-0000-000054020000}"/>
    <cellStyle name="Comma 2 2 2 11 2" xfId="307" xr:uid="{00000000-0005-0000-0000-000055020000}"/>
    <cellStyle name="Comma 2 2 2 11 3" xfId="308" xr:uid="{00000000-0005-0000-0000-000056020000}"/>
    <cellStyle name="Comma 2 2 2 12" xfId="309" xr:uid="{00000000-0005-0000-0000-000057020000}"/>
    <cellStyle name="Comma 2 2 2 12 2" xfId="310" xr:uid="{00000000-0005-0000-0000-000058020000}"/>
    <cellStyle name="Comma 2 2 2 12 3" xfId="311" xr:uid="{00000000-0005-0000-0000-000059020000}"/>
    <cellStyle name="Comma 2 2 2 2" xfId="312" xr:uid="{00000000-0005-0000-0000-00005A020000}"/>
    <cellStyle name="Comma 2 2 2 2 10" xfId="313" xr:uid="{00000000-0005-0000-0000-00005B020000}"/>
    <cellStyle name="Comma 2 2 2 2 11" xfId="314" xr:uid="{00000000-0005-0000-0000-00005C020000}"/>
    <cellStyle name="Comma 2 2 2 2 12" xfId="315" xr:uid="{00000000-0005-0000-0000-00005D020000}"/>
    <cellStyle name="Comma 2 2 2 2 2" xfId="316" xr:uid="{00000000-0005-0000-0000-00005E020000}"/>
    <cellStyle name="Comma 2 2 2 2 2 2" xfId="317" xr:uid="{00000000-0005-0000-0000-00005F020000}"/>
    <cellStyle name="Comma 2 2 2 2 2 2 10" xfId="318" xr:uid="{00000000-0005-0000-0000-000060020000}"/>
    <cellStyle name="Comma 2 2 2 2 2 2 11" xfId="319" xr:uid="{00000000-0005-0000-0000-000061020000}"/>
    <cellStyle name="Comma 2 2 2 2 2 2 2" xfId="320" xr:uid="{00000000-0005-0000-0000-000062020000}"/>
    <cellStyle name="Comma 2 2 2 2 2 2 2 2" xfId="321" xr:uid="{00000000-0005-0000-0000-000063020000}"/>
    <cellStyle name="Comma 2 2 2 2 2 2 2 2 2" xfId="322" xr:uid="{00000000-0005-0000-0000-000064020000}"/>
    <cellStyle name="Comma 2 2 2 2 2 2 2 2 3" xfId="323" xr:uid="{00000000-0005-0000-0000-000065020000}"/>
    <cellStyle name="Comma 2 2 2 2 2 2 2 3" xfId="324" xr:uid="{00000000-0005-0000-0000-000066020000}"/>
    <cellStyle name="Comma 2 2 2 2 2 2 2 3 2" xfId="325" xr:uid="{00000000-0005-0000-0000-000067020000}"/>
    <cellStyle name="Comma 2 2 2 2 2 2 2 3 3" xfId="326" xr:uid="{00000000-0005-0000-0000-000068020000}"/>
    <cellStyle name="Comma 2 2 2 2 2 2 2 4" xfId="327" xr:uid="{00000000-0005-0000-0000-000069020000}"/>
    <cellStyle name="Comma 2 2 2 2 2 2 2 4 2" xfId="328" xr:uid="{00000000-0005-0000-0000-00006A020000}"/>
    <cellStyle name="Comma 2 2 2 2 2 2 2 4 3" xfId="329" xr:uid="{00000000-0005-0000-0000-00006B020000}"/>
    <cellStyle name="Comma 2 2 2 2 2 2 2 5" xfId="330" xr:uid="{00000000-0005-0000-0000-00006C020000}"/>
    <cellStyle name="Comma 2 2 2 2 2 2 2 5 2" xfId="331" xr:uid="{00000000-0005-0000-0000-00006D020000}"/>
    <cellStyle name="Comma 2 2 2 2 2 2 2 5 3" xfId="332" xr:uid="{00000000-0005-0000-0000-00006E020000}"/>
    <cellStyle name="Comma 2 2 2 2 2 2 2 6" xfId="333" xr:uid="{00000000-0005-0000-0000-00006F020000}"/>
    <cellStyle name="Comma 2 2 2 2 2 2 2 6 2" xfId="334" xr:uid="{00000000-0005-0000-0000-000070020000}"/>
    <cellStyle name="Comma 2 2 2 2 2 2 2 6 3" xfId="335" xr:uid="{00000000-0005-0000-0000-000071020000}"/>
    <cellStyle name="Comma 2 2 2 2 2 2 2 7" xfId="336" xr:uid="{00000000-0005-0000-0000-000072020000}"/>
    <cellStyle name="Comma 2 2 2 2 2 2 2 7 2" xfId="337" xr:uid="{00000000-0005-0000-0000-000073020000}"/>
    <cellStyle name="Comma 2 2 2 2 2 2 2 7 3" xfId="338" xr:uid="{00000000-0005-0000-0000-000074020000}"/>
    <cellStyle name="Comma 2 2 2 2 2 2 2 8" xfId="339" xr:uid="{00000000-0005-0000-0000-000075020000}"/>
    <cellStyle name="Comma 2 2 2 2 2 2 2 8 2" xfId="340" xr:uid="{00000000-0005-0000-0000-000076020000}"/>
    <cellStyle name="Comma 2 2 2 2 2 2 2 8 3" xfId="341" xr:uid="{00000000-0005-0000-0000-000077020000}"/>
    <cellStyle name="Comma 2 2 2 2 2 2 3" xfId="342" xr:uid="{00000000-0005-0000-0000-000078020000}"/>
    <cellStyle name="Comma 2 2 2 2 2 2 3 2" xfId="343" xr:uid="{00000000-0005-0000-0000-000079020000}"/>
    <cellStyle name="Comma 2 2 2 2 2 2 3 3" xfId="344" xr:uid="{00000000-0005-0000-0000-00007A020000}"/>
    <cellStyle name="Comma 2 2 2 2 2 2 4" xfId="345" xr:uid="{00000000-0005-0000-0000-00007B020000}"/>
    <cellStyle name="Comma 2 2 2 2 2 2 5" xfId="346" xr:uid="{00000000-0005-0000-0000-00007C020000}"/>
    <cellStyle name="Comma 2 2 2 2 2 2 6" xfId="347" xr:uid="{00000000-0005-0000-0000-00007D020000}"/>
    <cellStyle name="Comma 2 2 2 2 2 2 7" xfId="348" xr:uid="{00000000-0005-0000-0000-00007E020000}"/>
    <cellStyle name="Comma 2 2 2 2 2 2 8" xfId="349" xr:uid="{00000000-0005-0000-0000-00007F020000}"/>
    <cellStyle name="Comma 2 2 2 2 2 2 9" xfId="350" xr:uid="{00000000-0005-0000-0000-000080020000}"/>
    <cellStyle name="Comma 2 2 2 2 2 3" xfId="351" xr:uid="{00000000-0005-0000-0000-000081020000}"/>
    <cellStyle name="Comma 2 2 2 2 2 4" xfId="352" xr:uid="{00000000-0005-0000-0000-000082020000}"/>
    <cellStyle name="Comma 2 2 2 2 2 4 2" xfId="353" xr:uid="{00000000-0005-0000-0000-000083020000}"/>
    <cellStyle name="Comma 2 2 2 2 2 4 3" xfId="354" xr:uid="{00000000-0005-0000-0000-000084020000}"/>
    <cellStyle name="Comma 2 2 2 2 2 5" xfId="355" xr:uid="{00000000-0005-0000-0000-000085020000}"/>
    <cellStyle name="Comma 2 2 2 2 2 5 2" xfId="356" xr:uid="{00000000-0005-0000-0000-000086020000}"/>
    <cellStyle name="Comma 2 2 2 2 2 5 3" xfId="357" xr:uid="{00000000-0005-0000-0000-000087020000}"/>
    <cellStyle name="Comma 2 2 2 2 2 6" xfId="358" xr:uid="{00000000-0005-0000-0000-000088020000}"/>
    <cellStyle name="Comma 2 2 2 2 2 6 2" xfId="359" xr:uid="{00000000-0005-0000-0000-000089020000}"/>
    <cellStyle name="Comma 2 2 2 2 2 6 3" xfId="360" xr:uid="{00000000-0005-0000-0000-00008A020000}"/>
    <cellStyle name="Comma 2 2 2 2 2 7" xfId="361" xr:uid="{00000000-0005-0000-0000-00008B020000}"/>
    <cellStyle name="Comma 2 2 2 2 2 7 2" xfId="362" xr:uid="{00000000-0005-0000-0000-00008C020000}"/>
    <cellStyle name="Comma 2 2 2 2 2 7 3" xfId="363" xr:uid="{00000000-0005-0000-0000-00008D020000}"/>
    <cellStyle name="Comma 2 2 2 2 2 8" xfId="364" xr:uid="{00000000-0005-0000-0000-00008E020000}"/>
    <cellStyle name="Comma 2 2 2 2 2 8 2" xfId="365" xr:uid="{00000000-0005-0000-0000-00008F020000}"/>
    <cellStyle name="Comma 2 2 2 2 2 8 3" xfId="366" xr:uid="{00000000-0005-0000-0000-000090020000}"/>
    <cellStyle name="Comma 2 2 2 2 2 9" xfId="367" xr:uid="{00000000-0005-0000-0000-000091020000}"/>
    <cellStyle name="Comma 2 2 2 2 2 9 2" xfId="368" xr:uid="{00000000-0005-0000-0000-000092020000}"/>
    <cellStyle name="Comma 2 2 2 2 2 9 3" xfId="369" xr:uid="{00000000-0005-0000-0000-000093020000}"/>
    <cellStyle name="Comma 2 2 2 2 3" xfId="370" xr:uid="{00000000-0005-0000-0000-000094020000}"/>
    <cellStyle name="Comma 2 2 2 2 3 2" xfId="371" xr:uid="{00000000-0005-0000-0000-000095020000}"/>
    <cellStyle name="Comma 2 2 2 2 3 3" xfId="372" xr:uid="{00000000-0005-0000-0000-000096020000}"/>
    <cellStyle name="Comma 2 2 2 2 4" xfId="373" xr:uid="{00000000-0005-0000-0000-000097020000}"/>
    <cellStyle name="Comma 2 2 2 2 4 2" xfId="374" xr:uid="{00000000-0005-0000-0000-000098020000}"/>
    <cellStyle name="Comma 2 2 2 2 4 3" xfId="375" xr:uid="{00000000-0005-0000-0000-000099020000}"/>
    <cellStyle name="Comma 2 2 2 2 5" xfId="376" xr:uid="{00000000-0005-0000-0000-00009A020000}"/>
    <cellStyle name="Comma 2 2 2 2 6" xfId="377" xr:uid="{00000000-0005-0000-0000-00009B020000}"/>
    <cellStyle name="Comma 2 2 2 2 7" xfId="378" xr:uid="{00000000-0005-0000-0000-00009C020000}"/>
    <cellStyle name="Comma 2 2 2 2 8" xfId="379" xr:uid="{00000000-0005-0000-0000-00009D020000}"/>
    <cellStyle name="Comma 2 2 2 2 9" xfId="380" xr:uid="{00000000-0005-0000-0000-00009E020000}"/>
    <cellStyle name="Comma 2 2 2 3" xfId="381" xr:uid="{00000000-0005-0000-0000-00009F020000}"/>
    <cellStyle name="Comma 2 2 2 3 2" xfId="382" xr:uid="{00000000-0005-0000-0000-0000A0020000}"/>
    <cellStyle name="Comma 2 2 2 3 3" xfId="383" xr:uid="{00000000-0005-0000-0000-0000A1020000}"/>
    <cellStyle name="Comma 2 2 2 4" xfId="384" xr:uid="{00000000-0005-0000-0000-0000A2020000}"/>
    <cellStyle name="Comma 2 2 2 4 2" xfId="385" xr:uid="{00000000-0005-0000-0000-0000A3020000}"/>
    <cellStyle name="Comma 2 2 2 4 3" xfId="386" xr:uid="{00000000-0005-0000-0000-0000A4020000}"/>
    <cellStyle name="Comma 2 2 2 5" xfId="387" xr:uid="{00000000-0005-0000-0000-0000A5020000}"/>
    <cellStyle name="Comma 2 2 2 5 2" xfId="388" xr:uid="{00000000-0005-0000-0000-0000A6020000}"/>
    <cellStyle name="Comma 2 2 2 5 3" xfId="389" xr:uid="{00000000-0005-0000-0000-0000A7020000}"/>
    <cellStyle name="Comma 2 2 2 5 4" xfId="390" xr:uid="{00000000-0005-0000-0000-0000A8020000}"/>
    <cellStyle name="Comma 2 2 2 6" xfId="391" xr:uid="{00000000-0005-0000-0000-0000A9020000}"/>
    <cellStyle name="Comma 2 2 2 7" xfId="392" xr:uid="{00000000-0005-0000-0000-0000AA020000}"/>
    <cellStyle name="Comma 2 2 2 7 2" xfId="393" xr:uid="{00000000-0005-0000-0000-0000AB020000}"/>
    <cellStyle name="Comma 2 2 2 7 3" xfId="394" xr:uid="{00000000-0005-0000-0000-0000AC020000}"/>
    <cellStyle name="Comma 2 2 2 8" xfId="395" xr:uid="{00000000-0005-0000-0000-0000AD020000}"/>
    <cellStyle name="Comma 2 2 2 8 2" xfId="396" xr:uid="{00000000-0005-0000-0000-0000AE020000}"/>
    <cellStyle name="Comma 2 2 2 8 3" xfId="397" xr:uid="{00000000-0005-0000-0000-0000AF020000}"/>
    <cellStyle name="Comma 2 2 2 9" xfId="398" xr:uid="{00000000-0005-0000-0000-0000B0020000}"/>
    <cellStyle name="Comma 2 2 2 9 2" xfId="399" xr:uid="{00000000-0005-0000-0000-0000B1020000}"/>
    <cellStyle name="Comma 2 2 2 9 3" xfId="400" xr:uid="{00000000-0005-0000-0000-0000B2020000}"/>
    <cellStyle name="Comma 2 2 3" xfId="401" xr:uid="{00000000-0005-0000-0000-0000B3020000}"/>
    <cellStyle name="Comma 2 2 3 2" xfId="402" xr:uid="{00000000-0005-0000-0000-0000B4020000}"/>
    <cellStyle name="Comma 2 2 3 2 2" xfId="403" xr:uid="{00000000-0005-0000-0000-0000B5020000}"/>
    <cellStyle name="Comma 2 2 3 2 3" xfId="404" xr:uid="{00000000-0005-0000-0000-0000B6020000}"/>
    <cellStyle name="Comma 2 2 3 2 4" xfId="405" xr:uid="{00000000-0005-0000-0000-0000B7020000}"/>
    <cellStyle name="Comma 2 2 3 3" xfId="406" xr:uid="{00000000-0005-0000-0000-0000B8020000}"/>
    <cellStyle name="Comma 2 2 4" xfId="407" xr:uid="{00000000-0005-0000-0000-0000B9020000}"/>
    <cellStyle name="Comma 2 2 5" xfId="408" xr:uid="{00000000-0005-0000-0000-0000BA020000}"/>
    <cellStyle name="Comma 2 2 5 2" xfId="409" xr:uid="{00000000-0005-0000-0000-0000BB020000}"/>
    <cellStyle name="Comma 2 2 5 2 2" xfId="410" xr:uid="{00000000-0005-0000-0000-0000BC020000}"/>
    <cellStyle name="Comma 2 2 5 2 3" xfId="411" xr:uid="{00000000-0005-0000-0000-0000BD020000}"/>
    <cellStyle name="Comma 2 2 6" xfId="412" xr:uid="{00000000-0005-0000-0000-0000BE020000}"/>
    <cellStyle name="Comma 2 2 6 2" xfId="413" xr:uid="{00000000-0005-0000-0000-0000BF020000}"/>
    <cellStyle name="Comma 2 2 6 3" xfId="414" xr:uid="{00000000-0005-0000-0000-0000C0020000}"/>
    <cellStyle name="Comma 2 2 7" xfId="415" xr:uid="{00000000-0005-0000-0000-0000C1020000}"/>
    <cellStyle name="Comma 2 2 8" xfId="416" xr:uid="{00000000-0005-0000-0000-0000C2020000}"/>
    <cellStyle name="Comma 2 2 9" xfId="417" xr:uid="{00000000-0005-0000-0000-0000C3020000}"/>
    <cellStyle name="Comma 2 20" xfId="418" xr:uid="{00000000-0005-0000-0000-0000C4020000}"/>
    <cellStyle name="Comma 2 20 2" xfId="419" xr:uid="{00000000-0005-0000-0000-0000C5020000}"/>
    <cellStyle name="Comma 2 20 3" xfId="420" xr:uid="{00000000-0005-0000-0000-0000C6020000}"/>
    <cellStyle name="Comma 2 21" xfId="421" xr:uid="{00000000-0005-0000-0000-0000C7020000}"/>
    <cellStyle name="Comma 2 21 2" xfId="422" xr:uid="{00000000-0005-0000-0000-0000C8020000}"/>
    <cellStyle name="Comma 2 21 3" xfId="423" xr:uid="{00000000-0005-0000-0000-0000C9020000}"/>
    <cellStyle name="Comma 2 22" xfId="424" xr:uid="{00000000-0005-0000-0000-0000CA020000}"/>
    <cellStyle name="Comma 2 22 2" xfId="425" xr:uid="{00000000-0005-0000-0000-0000CB020000}"/>
    <cellStyle name="Comma 2 22 3" xfId="426" xr:uid="{00000000-0005-0000-0000-0000CC020000}"/>
    <cellStyle name="Comma 2 23" xfId="427" xr:uid="{00000000-0005-0000-0000-0000CD020000}"/>
    <cellStyle name="Comma 2 23 2" xfId="428" xr:uid="{00000000-0005-0000-0000-0000CE020000}"/>
    <cellStyle name="Comma 2 23 3" xfId="429" xr:uid="{00000000-0005-0000-0000-0000CF020000}"/>
    <cellStyle name="Comma 2 24" xfId="430" xr:uid="{00000000-0005-0000-0000-0000D0020000}"/>
    <cellStyle name="Comma 2 24 2" xfId="431" xr:uid="{00000000-0005-0000-0000-0000D1020000}"/>
    <cellStyle name="Comma 2 24 3" xfId="432" xr:uid="{00000000-0005-0000-0000-0000D2020000}"/>
    <cellStyle name="Comma 2 25" xfId="433" xr:uid="{00000000-0005-0000-0000-0000D3020000}"/>
    <cellStyle name="Comma 2 25 2" xfId="434" xr:uid="{00000000-0005-0000-0000-0000D4020000}"/>
    <cellStyle name="Comma 2 25 3" xfId="435" xr:uid="{00000000-0005-0000-0000-0000D5020000}"/>
    <cellStyle name="Comma 2 26" xfId="436" xr:uid="{00000000-0005-0000-0000-0000D6020000}"/>
    <cellStyle name="Comma 2 26 2" xfId="437" xr:uid="{00000000-0005-0000-0000-0000D7020000}"/>
    <cellStyle name="Comma 2 26 3" xfId="438" xr:uid="{00000000-0005-0000-0000-0000D8020000}"/>
    <cellStyle name="Comma 2 27" xfId="439" xr:uid="{00000000-0005-0000-0000-0000D9020000}"/>
    <cellStyle name="Comma 2 27 2" xfId="440" xr:uid="{00000000-0005-0000-0000-0000DA020000}"/>
    <cellStyle name="Comma 2 27 3" xfId="441" xr:uid="{00000000-0005-0000-0000-0000DB020000}"/>
    <cellStyle name="Comma 2 28" xfId="442" xr:uid="{00000000-0005-0000-0000-0000DC020000}"/>
    <cellStyle name="Comma 2 28 2" xfId="443" xr:uid="{00000000-0005-0000-0000-0000DD020000}"/>
    <cellStyle name="Comma 2 28 3" xfId="444" xr:uid="{00000000-0005-0000-0000-0000DE020000}"/>
    <cellStyle name="Comma 2 29" xfId="445" xr:uid="{00000000-0005-0000-0000-0000DF020000}"/>
    <cellStyle name="Comma 2 29 2" xfId="446" xr:uid="{00000000-0005-0000-0000-0000E0020000}"/>
    <cellStyle name="Comma 2 29 3" xfId="447" xr:uid="{00000000-0005-0000-0000-0000E1020000}"/>
    <cellStyle name="Comma 2 3" xfId="448" xr:uid="{00000000-0005-0000-0000-0000E2020000}"/>
    <cellStyle name="Comma 2 3 2" xfId="449" xr:uid="{00000000-0005-0000-0000-0000E3020000}"/>
    <cellStyle name="Comma 2 3 2 2" xfId="450" xr:uid="{00000000-0005-0000-0000-0000E4020000}"/>
    <cellStyle name="Comma 2 3 2 2 2" xfId="451" xr:uid="{00000000-0005-0000-0000-0000E5020000}"/>
    <cellStyle name="Comma 2 3 2 2 2 2" xfId="452" xr:uid="{00000000-0005-0000-0000-0000E6020000}"/>
    <cellStyle name="Comma 2 3 2 2 2 2 2" xfId="453" xr:uid="{00000000-0005-0000-0000-0000E7020000}"/>
    <cellStyle name="Comma 2 3 2 2 2 2 3" xfId="454" xr:uid="{00000000-0005-0000-0000-0000E8020000}"/>
    <cellStyle name="Comma 2 3 2 2 3" xfId="455" xr:uid="{00000000-0005-0000-0000-0000E9020000}"/>
    <cellStyle name="Comma 2 3 2 2 3 2" xfId="456" xr:uid="{00000000-0005-0000-0000-0000EA020000}"/>
    <cellStyle name="Comma 2 3 2 2 3 3" xfId="457" xr:uid="{00000000-0005-0000-0000-0000EB020000}"/>
    <cellStyle name="Comma 2 3 2 2 4" xfId="458" xr:uid="{00000000-0005-0000-0000-0000EC020000}"/>
    <cellStyle name="Comma 2 3 2 2 5" xfId="459" xr:uid="{00000000-0005-0000-0000-0000ED020000}"/>
    <cellStyle name="Comma 2 3 2 3" xfId="460" xr:uid="{00000000-0005-0000-0000-0000EE020000}"/>
    <cellStyle name="Comma 2 3 2 3 2" xfId="461" xr:uid="{00000000-0005-0000-0000-0000EF020000}"/>
    <cellStyle name="Comma 2 3 2 3 3" xfId="462" xr:uid="{00000000-0005-0000-0000-0000F0020000}"/>
    <cellStyle name="Comma 2 3 2 4" xfId="463" xr:uid="{00000000-0005-0000-0000-0000F1020000}"/>
    <cellStyle name="Comma 2 3 2 4 2" xfId="464" xr:uid="{00000000-0005-0000-0000-0000F2020000}"/>
    <cellStyle name="Comma 2 3 2 4 3" xfId="465" xr:uid="{00000000-0005-0000-0000-0000F3020000}"/>
    <cellStyle name="Comma 2 3 2 5" xfId="466" xr:uid="{00000000-0005-0000-0000-0000F4020000}"/>
    <cellStyle name="Comma 2 3 2 5 2" xfId="467" xr:uid="{00000000-0005-0000-0000-0000F5020000}"/>
    <cellStyle name="Comma 2 3 2 5 3" xfId="468" xr:uid="{00000000-0005-0000-0000-0000F6020000}"/>
    <cellStyle name="Comma 2 3 2 5 4" xfId="469" xr:uid="{00000000-0005-0000-0000-0000F7020000}"/>
    <cellStyle name="Comma 2 3 3" xfId="470" xr:uid="{00000000-0005-0000-0000-0000F8020000}"/>
    <cellStyle name="Comma 2 3 3 2" xfId="471" xr:uid="{00000000-0005-0000-0000-0000F9020000}"/>
    <cellStyle name="Comma 2 3 3 2 2" xfId="472" xr:uid="{00000000-0005-0000-0000-0000FA020000}"/>
    <cellStyle name="Comma 2 3 3 2 3" xfId="473" xr:uid="{00000000-0005-0000-0000-0000FB020000}"/>
    <cellStyle name="Comma 2 3 3 2 4" xfId="474" xr:uid="{00000000-0005-0000-0000-0000FC020000}"/>
    <cellStyle name="Comma 2 3 3 3" xfId="475" xr:uid="{00000000-0005-0000-0000-0000FD020000}"/>
    <cellStyle name="Comma 2 3 4" xfId="476" xr:uid="{00000000-0005-0000-0000-0000FE020000}"/>
    <cellStyle name="Comma 2 3 5" xfId="477" xr:uid="{00000000-0005-0000-0000-0000FF020000}"/>
    <cellStyle name="Comma 2 3 5 2" xfId="478" xr:uid="{00000000-0005-0000-0000-000000030000}"/>
    <cellStyle name="Comma 2 3 5 2 2" xfId="479" xr:uid="{00000000-0005-0000-0000-000001030000}"/>
    <cellStyle name="Comma 2 3 5 2 3" xfId="480" xr:uid="{00000000-0005-0000-0000-000002030000}"/>
    <cellStyle name="Comma 2 3 6" xfId="481" xr:uid="{00000000-0005-0000-0000-000003030000}"/>
    <cellStyle name="Comma 2 3 7" xfId="482" xr:uid="{00000000-0005-0000-0000-000004030000}"/>
    <cellStyle name="Comma 2 30" xfId="483" xr:uid="{00000000-0005-0000-0000-000005030000}"/>
    <cellStyle name="Comma 2 30 2" xfId="484" xr:uid="{00000000-0005-0000-0000-000006030000}"/>
    <cellStyle name="Comma 2 30 3" xfId="485" xr:uid="{00000000-0005-0000-0000-000007030000}"/>
    <cellStyle name="Comma 2 31" xfId="486" xr:uid="{00000000-0005-0000-0000-000008030000}"/>
    <cellStyle name="Comma 2 31 2" xfId="487" xr:uid="{00000000-0005-0000-0000-000009030000}"/>
    <cellStyle name="Comma 2 31 3" xfId="488" xr:uid="{00000000-0005-0000-0000-00000A030000}"/>
    <cellStyle name="Comma 2 32" xfId="489" xr:uid="{00000000-0005-0000-0000-00000B030000}"/>
    <cellStyle name="Comma 2 32 2" xfId="490" xr:uid="{00000000-0005-0000-0000-00000C030000}"/>
    <cellStyle name="Comma 2 32 3" xfId="491" xr:uid="{00000000-0005-0000-0000-00000D030000}"/>
    <cellStyle name="Comma 2 33" xfId="492" xr:uid="{00000000-0005-0000-0000-00000E030000}"/>
    <cellStyle name="Comma 2 33 2" xfId="493" xr:uid="{00000000-0005-0000-0000-00000F030000}"/>
    <cellStyle name="Comma 2 33 3" xfId="494" xr:uid="{00000000-0005-0000-0000-000010030000}"/>
    <cellStyle name="Comma 2 34" xfId="495" xr:uid="{00000000-0005-0000-0000-000011030000}"/>
    <cellStyle name="Comma 2 34 2" xfId="496" xr:uid="{00000000-0005-0000-0000-000012030000}"/>
    <cellStyle name="Comma 2 34 3" xfId="497" xr:uid="{00000000-0005-0000-0000-000013030000}"/>
    <cellStyle name="Comma 2 35" xfId="498" xr:uid="{00000000-0005-0000-0000-000014030000}"/>
    <cellStyle name="Comma 2 35 2" xfId="499" xr:uid="{00000000-0005-0000-0000-000015030000}"/>
    <cellStyle name="Comma 2 35 3" xfId="500" xr:uid="{00000000-0005-0000-0000-000016030000}"/>
    <cellStyle name="Comma 2 36" xfId="501" xr:uid="{00000000-0005-0000-0000-000017030000}"/>
    <cellStyle name="Comma 2 36 2" xfId="502" xr:uid="{00000000-0005-0000-0000-000018030000}"/>
    <cellStyle name="Comma 2 36 3" xfId="503" xr:uid="{00000000-0005-0000-0000-000019030000}"/>
    <cellStyle name="Comma 2 37" xfId="504" xr:uid="{00000000-0005-0000-0000-00001A030000}"/>
    <cellStyle name="Comma 2 37 2" xfId="505" xr:uid="{00000000-0005-0000-0000-00001B030000}"/>
    <cellStyle name="Comma 2 37 3" xfId="506" xr:uid="{00000000-0005-0000-0000-00001C030000}"/>
    <cellStyle name="Comma 2 38" xfId="507" xr:uid="{00000000-0005-0000-0000-00001D030000}"/>
    <cellStyle name="Comma 2 38 2" xfId="508" xr:uid="{00000000-0005-0000-0000-00001E030000}"/>
    <cellStyle name="Comma 2 38 3" xfId="509" xr:uid="{00000000-0005-0000-0000-00001F030000}"/>
    <cellStyle name="Comma 2 39" xfId="510" xr:uid="{00000000-0005-0000-0000-000020030000}"/>
    <cellStyle name="Comma 2 39 2" xfId="511" xr:uid="{00000000-0005-0000-0000-000021030000}"/>
    <cellStyle name="Comma 2 39 3" xfId="512" xr:uid="{00000000-0005-0000-0000-000022030000}"/>
    <cellStyle name="Comma 2 4" xfId="513" xr:uid="{00000000-0005-0000-0000-000023030000}"/>
    <cellStyle name="Comma 2 4 2" xfId="514" xr:uid="{00000000-0005-0000-0000-000024030000}"/>
    <cellStyle name="Comma 2 4 3" xfId="515" xr:uid="{00000000-0005-0000-0000-000025030000}"/>
    <cellStyle name="Comma 2 40" xfId="516" xr:uid="{00000000-0005-0000-0000-000026030000}"/>
    <cellStyle name="Comma 2 40 2" xfId="517" xr:uid="{00000000-0005-0000-0000-000027030000}"/>
    <cellStyle name="Comma 2 40 3" xfId="518" xr:uid="{00000000-0005-0000-0000-000028030000}"/>
    <cellStyle name="Comma 2 41" xfId="519" xr:uid="{00000000-0005-0000-0000-000029030000}"/>
    <cellStyle name="Comma 2 42" xfId="520" xr:uid="{00000000-0005-0000-0000-00002A030000}"/>
    <cellStyle name="Comma 2 43" xfId="521" xr:uid="{00000000-0005-0000-0000-00002B030000}"/>
    <cellStyle name="Comma 2 44" xfId="522" xr:uid="{00000000-0005-0000-0000-00002C030000}"/>
    <cellStyle name="Comma 2 45" xfId="863" xr:uid="{00000000-0005-0000-0000-00002D030000}"/>
    <cellStyle name="Comma 2 5" xfId="523" xr:uid="{00000000-0005-0000-0000-00002E030000}"/>
    <cellStyle name="Comma 2 5 2" xfId="524" xr:uid="{00000000-0005-0000-0000-00002F030000}"/>
    <cellStyle name="Comma 2 5 3" xfId="525" xr:uid="{00000000-0005-0000-0000-000030030000}"/>
    <cellStyle name="Comma 2 6" xfId="526" xr:uid="{00000000-0005-0000-0000-000031030000}"/>
    <cellStyle name="Comma 2 6 2" xfId="527" xr:uid="{00000000-0005-0000-0000-000032030000}"/>
    <cellStyle name="Comma 2 6 3" xfId="528" xr:uid="{00000000-0005-0000-0000-000033030000}"/>
    <cellStyle name="Comma 2 7" xfId="529" xr:uid="{00000000-0005-0000-0000-000034030000}"/>
    <cellStyle name="Comma 2 7 2" xfId="530" xr:uid="{00000000-0005-0000-0000-000035030000}"/>
    <cellStyle name="Comma 2 7 3" xfId="531" xr:uid="{00000000-0005-0000-0000-000036030000}"/>
    <cellStyle name="Comma 2 8" xfId="532" xr:uid="{00000000-0005-0000-0000-000037030000}"/>
    <cellStyle name="Comma 2 8 2" xfId="533" xr:uid="{00000000-0005-0000-0000-000038030000}"/>
    <cellStyle name="Comma 2 8 3" xfId="534" xr:uid="{00000000-0005-0000-0000-000039030000}"/>
    <cellStyle name="Comma 2 9" xfId="535" xr:uid="{00000000-0005-0000-0000-00003A030000}"/>
    <cellStyle name="Comma 2 9 2" xfId="536" xr:uid="{00000000-0005-0000-0000-00003B030000}"/>
    <cellStyle name="Comma 2 9 3" xfId="537" xr:uid="{00000000-0005-0000-0000-00003C030000}"/>
    <cellStyle name="Comma 20" xfId="538" xr:uid="{00000000-0005-0000-0000-00003D030000}"/>
    <cellStyle name="Comma 21" xfId="860" xr:uid="{00000000-0005-0000-0000-00003E030000}"/>
    <cellStyle name="Comma 22" xfId="1170" xr:uid="{00000000-0005-0000-0000-00003F030000}"/>
    <cellStyle name="Comma 3" xfId="539" xr:uid="{00000000-0005-0000-0000-000040030000}"/>
    <cellStyle name="Comma 3 2" xfId="540" xr:uid="{00000000-0005-0000-0000-000041030000}"/>
    <cellStyle name="Comma 3 2 2" xfId="541" xr:uid="{00000000-0005-0000-0000-000042030000}"/>
    <cellStyle name="Comma 3 2 3" xfId="542" xr:uid="{00000000-0005-0000-0000-000043030000}"/>
    <cellStyle name="Comma 3 2 4" xfId="868" xr:uid="{00000000-0005-0000-0000-000044030000}"/>
    <cellStyle name="Comma 3 3" xfId="543" xr:uid="{00000000-0005-0000-0000-000045030000}"/>
    <cellStyle name="Comma 3 3 2" xfId="544" xr:uid="{00000000-0005-0000-0000-000046030000}"/>
    <cellStyle name="Comma 3 3 3" xfId="545" xr:uid="{00000000-0005-0000-0000-000047030000}"/>
    <cellStyle name="Comma 3 3 4" xfId="869" xr:uid="{00000000-0005-0000-0000-000048030000}"/>
    <cellStyle name="Comma 3 4" xfId="546" xr:uid="{00000000-0005-0000-0000-000049030000}"/>
    <cellStyle name="Comma 3 4 2" xfId="870" xr:uid="{00000000-0005-0000-0000-00004A030000}"/>
    <cellStyle name="Comma 3 5" xfId="547" xr:uid="{00000000-0005-0000-0000-00004B030000}"/>
    <cellStyle name="Comma 3 6" xfId="548" xr:uid="{00000000-0005-0000-0000-00004C030000}"/>
    <cellStyle name="Comma 3 7" xfId="866" xr:uid="{00000000-0005-0000-0000-00004D030000}"/>
    <cellStyle name="Comma 3 8" xfId="867" xr:uid="{00000000-0005-0000-0000-00004E030000}"/>
    <cellStyle name="Comma 4" xfId="549" xr:uid="{00000000-0005-0000-0000-00004F030000}"/>
    <cellStyle name="Comma 4 10" xfId="1172" xr:uid="{00000000-0005-0000-0000-000050030000}"/>
    <cellStyle name="Comma 4 11" xfId="1173" xr:uid="{00000000-0005-0000-0000-000051030000}"/>
    <cellStyle name="Comma 4 12" xfId="1174" xr:uid="{00000000-0005-0000-0000-000052030000}"/>
    <cellStyle name="Comma 4 13" xfId="1175" xr:uid="{00000000-0005-0000-0000-000053030000}"/>
    <cellStyle name="Comma 4 14" xfId="1176" xr:uid="{00000000-0005-0000-0000-000054030000}"/>
    <cellStyle name="Comma 4 15" xfId="1177" xr:uid="{00000000-0005-0000-0000-000055030000}"/>
    <cellStyle name="Comma 4 16" xfId="1178" xr:uid="{00000000-0005-0000-0000-000056030000}"/>
    <cellStyle name="Comma 4 17" xfId="1179" xr:uid="{00000000-0005-0000-0000-000057030000}"/>
    <cellStyle name="Comma 4 18" xfId="1171" xr:uid="{00000000-0005-0000-0000-000058030000}"/>
    <cellStyle name="Comma 4 2" xfId="550" xr:uid="{00000000-0005-0000-0000-000059030000}"/>
    <cellStyle name="Comma 4 2 2" xfId="551" xr:uid="{00000000-0005-0000-0000-00005A030000}"/>
    <cellStyle name="Comma 4 2 3" xfId="1181" xr:uid="{00000000-0005-0000-0000-00005B030000}"/>
    <cellStyle name="Comma 4 2 4" xfId="1180" xr:uid="{00000000-0005-0000-0000-00005C030000}"/>
    <cellStyle name="Comma 4 3" xfId="871" xr:uid="{00000000-0005-0000-0000-00005D030000}"/>
    <cellStyle name="Comma 4 4" xfId="1182" xr:uid="{00000000-0005-0000-0000-00005E030000}"/>
    <cellStyle name="Comma 4 5" xfId="1183" xr:uid="{00000000-0005-0000-0000-00005F030000}"/>
    <cellStyle name="Comma 4 6" xfId="1184" xr:uid="{00000000-0005-0000-0000-000060030000}"/>
    <cellStyle name="Comma 4 7" xfId="1185" xr:uid="{00000000-0005-0000-0000-000061030000}"/>
    <cellStyle name="Comma 4 8" xfId="1186" xr:uid="{00000000-0005-0000-0000-000062030000}"/>
    <cellStyle name="Comma 4 9" xfId="1187" xr:uid="{00000000-0005-0000-0000-000063030000}"/>
    <cellStyle name="Comma 5" xfId="552" xr:uid="{00000000-0005-0000-0000-000064030000}"/>
    <cellStyle name="Comma 5 2" xfId="553" xr:uid="{00000000-0005-0000-0000-000065030000}"/>
    <cellStyle name="Comma 5 2 2" xfId="554" xr:uid="{00000000-0005-0000-0000-000066030000}"/>
    <cellStyle name="Comma 5 2 3" xfId="555" xr:uid="{00000000-0005-0000-0000-000067030000}"/>
    <cellStyle name="Comma 5 3" xfId="556" xr:uid="{00000000-0005-0000-0000-000068030000}"/>
    <cellStyle name="Comma 5 4" xfId="557" xr:uid="{00000000-0005-0000-0000-000069030000}"/>
    <cellStyle name="Comma 6" xfId="558" xr:uid="{00000000-0005-0000-0000-00006A030000}"/>
    <cellStyle name="Comma 6 2" xfId="559" xr:uid="{00000000-0005-0000-0000-00006B030000}"/>
    <cellStyle name="Comma 6 2 2" xfId="560" xr:uid="{00000000-0005-0000-0000-00006C030000}"/>
    <cellStyle name="Comma 6 2 3" xfId="561" xr:uid="{00000000-0005-0000-0000-00006D030000}"/>
    <cellStyle name="Comma 6 3" xfId="562" xr:uid="{00000000-0005-0000-0000-00006E030000}"/>
    <cellStyle name="Comma 6 3 2" xfId="563" xr:uid="{00000000-0005-0000-0000-00006F030000}"/>
    <cellStyle name="Comma 6 3 3" xfId="564" xr:uid="{00000000-0005-0000-0000-000070030000}"/>
    <cellStyle name="Comma 6 4" xfId="565" xr:uid="{00000000-0005-0000-0000-000071030000}"/>
    <cellStyle name="Comma 6 4 2" xfId="566" xr:uid="{00000000-0005-0000-0000-000072030000}"/>
    <cellStyle name="Comma 6 4 3" xfId="567" xr:uid="{00000000-0005-0000-0000-000073030000}"/>
    <cellStyle name="Comma 6 5" xfId="568" xr:uid="{00000000-0005-0000-0000-000074030000}"/>
    <cellStyle name="Comma 6 5 2" xfId="569" xr:uid="{00000000-0005-0000-0000-000075030000}"/>
    <cellStyle name="Comma 6 5 3" xfId="570" xr:uid="{00000000-0005-0000-0000-000076030000}"/>
    <cellStyle name="Comma 6 6" xfId="571" xr:uid="{00000000-0005-0000-0000-000077030000}"/>
    <cellStyle name="Comma 6 6 2" xfId="572" xr:uid="{00000000-0005-0000-0000-000078030000}"/>
    <cellStyle name="Comma 6 6 3" xfId="573" xr:uid="{00000000-0005-0000-0000-000079030000}"/>
    <cellStyle name="Comma 6 7" xfId="574" xr:uid="{00000000-0005-0000-0000-00007A030000}"/>
    <cellStyle name="Comma 6 8" xfId="575" xr:uid="{00000000-0005-0000-0000-00007B030000}"/>
    <cellStyle name="Comma 7" xfId="576" xr:uid="{00000000-0005-0000-0000-00007C030000}"/>
    <cellStyle name="Comma 8" xfId="577" xr:uid="{00000000-0005-0000-0000-00007D030000}"/>
    <cellStyle name="Comma 8 2" xfId="578" xr:uid="{00000000-0005-0000-0000-00007E030000}"/>
    <cellStyle name="Comma 9" xfId="579" xr:uid="{00000000-0005-0000-0000-00007F030000}"/>
    <cellStyle name="Euro" xfId="580" xr:uid="{00000000-0005-0000-0000-000080030000}"/>
    <cellStyle name="Explanatory Text" xfId="16" builtinId="53" customBuiltin="1"/>
    <cellStyle name="Explanatory Text 2" xfId="581" xr:uid="{00000000-0005-0000-0000-000082030000}"/>
    <cellStyle name="Explanatory Text 2 2" xfId="1188" xr:uid="{00000000-0005-0000-0000-000083030000}"/>
    <cellStyle name="Explanatory Text 2 3" xfId="1189" xr:uid="{00000000-0005-0000-0000-000084030000}"/>
    <cellStyle name="Explanatory Text 3" xfId="582" xr:uid="{00000000-0005-0000-0000-000085030000}"/>
    <cellStyle name="Explanatory Text 3 2" xfId="1190" xr:uid="{00000000-0005-0000-0000-000086030000}"/>
    <cellStyle name="Explanatory Text 4" xfId="583" xr:uid="{00000000-0005-0000-0000-000087030000}"/>
    <cellStyle name="Good" xfId="7" builtinId="26" customBuiltin="1"/>
    <cellStyle name="Good 2" xfId="584" xr:uid="{00000000-0005-0000-0000-000089030000}"/>
    <cellStyle name="Good 2 2" xfId="1192" xr:uid="{00000000-0005-0000-0000-00008A030000}"/>
    <cellStyle name="Good 2 3" xfId="1193" xr:uid="{00000000-0005-0000-0000-00008B030000}"/>
    <cellStyle name="Good 2 4" xfId="1194" xr:uid="{00000000-0005-0000-0000-00008C030000}"/>
    <cellStyle name="Good 2 5" xfId="1191" xr:uid="{00000000-0005-0000-0000-00008D030000}"/>
    <cellStyle name="Good 3" xfId="585" xr:uid="{00000000-0005-0000-0000-00008E030000}"/>
    <cellStyle name="Good 3 2" xfId="1196" xr:uid="{00000000-0005-0000-0000-00008F030000}"/>
    <cellStyle name="Good 3 3" xfId="1197" xr:uid="{00000000-0005-0000-0000-000090030000}"/>
    <cellStyle name="Good 3 4" xfId="1195" xr:uid="{00000000-0005-0000-0000-000091030000}"/>
    <cellStyle name="Good 4" xfId="586" xr:uid="{00000000-0005-0000-0000-000092030000}"/>
    <cellStyle name="Heading 1" xfId="3" builtinId="16" customBuiltin="1"/>
    <cellStyle name="Heading 1 2" xfId="587" xr:uid="{00000000-0005-0000-0000-000094030000}"/>
    <cellStyle name="Heading 1 2 2" xfId="1198" xr:uid="{00000000-0005-0000-0000-000095030000}"/>
    <cellStyle name="Heading 1 2 3" xfId="1199" xr:uid="{00000000-0005-0000-0000-000096030000}"/>
    <cellStyle name="Heading 1 3" xfId="588" xr:uid="{00000000-0005-0000-0000-000097030000}"/>
    <cellStyle name="Heading 1 3 2" xfId="1200" xr:uid="{00000000-0005-0000-0000-000098030000}"/>
    <cellStyle name="Heading 1 4" xfId="589" xr:uid="{00000000-0005-0000-0000-000099030000}"/>
    <cellStyle name="Heading 2" xfId="4" builtinId="17" customBuiltin="1"/>
    <cellStyle name="Heading 2 2" xfId="590" xr:uid="{00000000-0005-0000-0000-00009B030000}"/>
    <cellStyle name="Heading 2 2 2" xfId="1201" xr:uid="{00000000-0005-0000-0000-00009C030000}"/>
    <cellStyle name="Heading 2 2 3" xfId="1202" xr:uid="{00000000-0005-0000-0000-00009D030000}"/>
    <cellStyle name="Heading 2 3" xfId="591" xr:uid="{00000000-0005-0000-0000-00009E030000}"/>
    <cellStyle name="Heading 2 3 2" xfId="1203" xr:uid="{00000000-0005-0000-0000-00009F030000}"/>
    <cellStyle name="Heading 2 4" xfId="592" xr:uid="{00000000-0005-0000-0000-0000A0030000}"/>
    <cellStyle name="Heading 3" xfId="5" builtinId="18" customBuiltin="1"/>
    <cellStyle name="Heading 3 2" xfId="593" xr:uid="{00000000-0005-0000-0000-0000A2030000}"/>
    <cellStyle name="Heading 3 2 2" xfId="1204" xr:uid="{00000000-0005-0000-0000-0000A3030000}"/>
    <cellStyle name="Heading 3 2 3" xfId="1205" xr:uid="{00000000-0005-0000-0000-0000A4030000}"/>
    <cellStyle name="Heading 3 3" xfId="594" xr:uid="{00000000-0005-0000-0000-0000A5030000}"/>
    <cellStyle name="Heading 3 3 2" xfId="1206" xr:uid="{00000000-0005-0000-0000-0000A6030000}"/>
    <cellStyle name="Heading 3 4" xfId="595" xr:uid="{00000000-0005-0000-0000-0000A7030000}"/>
    <cellStyle name="Heading 4" xfId="6" builtinId="19" customBuiltin="1"/>
    <cellStyle name="Heading 4 2" xfId="596" xr:uid="{00000000-0005-0000-0000-0000A9030000}"/>
    <cellStyle name="Heading 4 2 2" xfId="1207" xr:uid="{00000000-0005-0000-0000-0000AA030000}"/>
    <cellStyle name="Heading 4 2 3" xfId="1208" xr:uid="{00000000-0005-0000-0000-0000AB030000}"/>
    <cellStyle name="Heading 4 3" xfId="597" xr:uid="{00000000-0005-0000-0000-0000AC030000}"/>
    <cellStyle name="Heading 4 3 2" xfId="1209" xr:uid="{00000000-0005-0000-0000-0000AD030000}"/>
    <cellStyle name="Heading 4 4" xfId="598" xr:uid="{00000000-0005-0000-0000-0000AE030000}"/>
    <cellStyle name="Hyperlink 2" xfId="1210" xr:uid="{00000000-0005-0000-0000-0000AF030000}"/>
    <cellStyle name="Hyperlink 4" xfId="1211" xr:uid="{00000000-0005-0000-0000-0000B0030000}"/>
    <cellStyle name="Input" xfId="10" builtinId="20" customBuiltin="1"/>
    <cellStyle name="Input 2" xfId="599" xr:uid="{00000000-0005-0000-0000-0000B2030000}"/>
    <cellStyle name="Input 2 2" xfId="1213" xr:uid="{00000000-0005-0000-0000-0000B3030000}"/>
    <cellStyle name="Input 2 3" xfId="1214" xr:uid="{00000000-0005-0000-0000-0000B4030000}"/>
    <cellStyle name="Input 2 4" xfId="1215" xr:uid="{00000000-0005-0000-0000-0000B5030000}"/>
    <cellStyle name="Input 2 5" xfId="1212" xr:uid="{00000000-0005-0000-0000-0000B6030000}"/>
    <cellStyle name="Input 3" xfId="600" xr:uid="{00000000-0005-0000-0000-0000B7030000}"/>
    <cellStyle name="Input 3 2" xfId="1217" xr:uid="{00000000-0005-0000-0000-0000B8030000}"/>
    <cellStyle name="Input 3 3" xfId="1218" xr:uid="{00000000-0005-0000-0000-0000B9030000}"/>
    <cellStyle name="Input 3 4" xfId="1216" xr:uid="{00000000-0005-0000-0000-0000BA030000}"/>
    <cellStyle name="Input 4" xfId="601" xr:uid="{00000000-0005-0000-0000-0000BB030000}"/>
    <cellStyle name="Linked Cell" xfId="13" builtinId="24" customBuiltin="1"/>
    <cellStyle name="Linked Cell 2" xfId="602" xr:uid="{00000000-0005-0000-0000-0000BD030000}"/>
    <cellStyle name="Linked Cell 2 2" xfId="1219" xr:uid="{00000000-0005-0000-0000-0000BE030000}"/>
    <cellStyle name="Linked Cell 2 3" xfId="1220" xr:uid="{00000000-0005-0000-0000-0000BF030000}"/>
    <cellStyle name="Linked Cell 3" xfId="603" xr:uid="{00000000-0005-0000-0000-0000C0030000}"/>
    <cellStyle name="Linked Cell 3 2" xfId="1221" xr:uid="{00000000-0005-0000-0000-0000C1030000}"/>
    <cellStyle name="Linked Cell 4" xfId="604" xr:uid="{00000000-0005-0000-0000-0000C2030000}"/>
    <cellStyle name="Neutral" xfId="9" builtinId="28" customBuiltin="1"/>
    <cellStyle name="Neutral 2" xfId="605" xr:uid="{00000000-0005-0000-0000-0000C4030000}"/>
    <cellStyle name="Neutral 2 2" xfId="1223" xr:uid="{00000000-0005-0000-0000-0000C5030000}"/>
    <cellStyle name="Neutral 2 3" xfId="1224" xr:uid="{00000000-0005-0000-0000-0000C6030000}"/>
    <cellStyle name="Neutral 2 4" xfId="1225" xr:uid="{00000000-0005-0000-0000-0000C7030000}"/>
    <cellStyle name="Neutral 2 5" xfId="1222" xr:uid="{00000000-0005-0000-0000-0000C8030000}"/>
    <cellStyle name="Neutral 3" xfId="606" xr:uid="{00000000-0005-0000-0000-0000C9030000}"/>
    <cellStyle name="Neutral 3 2" xfId="1227" xr:uid="{00000000-0005-0000-0000-0000CA030000}"/>
    <cellStyle name="Neutral 3 3" xfId="1228" xr:uid="{00000000-0005-0000-0000-0000CB030000}"/>
    <cellStyle name="Neutral 3 4" xfId="1226" xr:uid="{00000000-0005-0000-0000-0000CC030000}"/>
    <cellStyle name="Neutral 4" xfId="607" xr:uid="{00000000-0005-0000-0000-0000CD030000}"/>
    <cellStyle name="Normal" xfId="0" builtinId="0"/>
    <cellStyle name="Normal 10" xfId="608" xr:uid="{00000000-0005-0000-0000-0000CF030000}"/>
    <cellStyle name="Normal 10 2" xfId="1230" xr:uid="{00000000-0005-0000-0000-0000D0030000}"/>
    <cellStyle name="Normal 10 3" xfId="1229" xr:uid="{00000000-0005-0000-0000-0000D1030000}"/>
    <cellStyle name="Normal 11" xfId="609" xr:uid="{00000000-0005-0000-0000-0000D2030000}"/>
    <cellStyle name="Normal 11 2" xfId="1232" xr:uid="{00000000-0005-0000-0000-0000D3030000}"/>
    <cellStyle name="Normal 11 3" xfId="1231" xr:uid="{00000000-0005-0000-0000-0000D4030000}"/>
    <cellStyle name="Normal 12" xfId="610" xr:uid="{00000000-0005-0000-0000-0000D5030000}"/>
    <cellStyle name="Normal 13" xfId="611" xr:uid="{00000000-0005-0000-0000-0000D6030000}"/>
    <cellStyle name="Normal 13 2" xfId="612" xr:uid="{00000000-0005-0000-0000-0000D7030000}"/>
    <cellStyle name="Normal 13 3" xfId="613" xr:uid="{00000000-0005-0000-0000-0000D8030000}"/>
    <cellStyle name="Normal 13 4" xfId="1233" xr:uid="{00000000-0005-0000-0000-0000D9030000}"/>
    <cellStyle name="Normal 14" xfId="614" xr:uid="{00000000-0005-0000-0000-0000DA030000}"/>
    <cellStyle name="Normal 15" xfId="615" xr:uid="{00000000-0005-0000-0000-0000DB030000}"/>
    <cellStyle name="Normal 15 2" xfId="616" xr:uid="{00000000-0005-0000-0000-0000DC030000}"/>
    <cellStyle name="Normal 16" xfId="617" xr:uid="{00000000-0005-0000-0000-0000DD030000}"/>
    <cellStyle name="Normal 16 2" xfId="618" xr:uid="{00000000-0005-0000-0000-0000DE030000}"/>
    <cellStyle name="Normal 17" xfId="619" xr:uid="{00000000-0005-0000-0000-0000DF030000}"/>
    <cellStyle name="Normal 17 2" xfId="620" xr:uid="{00000000-0005-0000-0000-0000E0030000}"/>
    <cellStyle name="Normal 18" xfId="621" xr:uid="{00000000-0005-0000-0000-0000E1030000}"/>
    <cellStyle name="Normal 18 2" xfId="622" xr:uid="{00000000-0005-0000-0000-0000E2030000}"/>
    <cellStyle name="Normal 19" xfId="623" xr:uid="{00000000-0005-0000-0000-0000E3030000}"/>
    <cellStyle name="Normal 19 2" xfId="624" xr:uid="{00000000-0005-0000-0000-0000E4030000}"/>
    <cellStyle name="Normal 2" xfId="1" xr:uid="{00000000-0005-0000-0000-0000E5030000}"/>
    <cellStyle name="Normal 2 10" xfId="625" xr:uid="{00000000-0005-0000-0000-0000E6030000}"/>
    <cellStyle name="Normal 2 11" xfId="626" xr:uid="{00000000-0005-0000-0000-0000E7030000}"/>
    <cellStyle name="Normal 2 12" xfId="627" xr:uid="{00000000-0005-0000-0000-0000E8030000}"/>
    <cellStyle name="Normal 2 13" xfId="628" xr:uid="{00000000-0005-0000-0000-0000E9030000}"/>
    <cellStyle name="Normal 2 14" xfId="629" xr:uid="{00000000-0005-0000-0000-0000EA030000}"/>
    <cellStyle name="Normal 2 15" xfId="862" xr:uid="{00000000-0005-0000-0000-0000EB030000}"/>
    <cellStyle name="Normal 2 2" xfId="630" xr:uid="{00000000-0005-0000-0000-0000EC030000}"/>
    <cellStyle name="Normal 2 2 10" xfId="631" xr:uid="{00000000-0005-0000-0000-0000ED030000}"/>
    <cellStyle name="Normal 2 2 11" xfId="632" xr:uid="{00000000-0005-0000-0000-0000EE030000}"/>
    <cellStyle name="Normal 2 2 2" xfId="633" xr:uid="{00000000-0005-0000-0000-0000EF030000}"/>
    <cellStyle name="Normal 2 2 2 2" xfId="634" xr:uid="{00000000-0005-0000-0000-0000F0030000}"/>
    <cellStyle name="Normal 2 2 2 2 2" xfId="635" xr:uid="{00000000-0005-0000-0000-0000F1030000}"/>
    <cellStyle name="Normal 2 2 2 2 2 2" xfId="636" xr:uid="{00000000-0005-0000-0000-0000F2030000}"/>
    <cellStyle name="Normal 2 2 2 2 2 3" xfId="637" xr:uid="{00000000-0005-0000-0000-0000F3030000}"/>
    <cellStyle name="Normal 2 2 2 2 2 4" xfId="638" xr:uid="{00000000-0005-0000-0000-0000F4030000}"/>
    <cellStyle name="Normal 2 2 2 2 2 5" xfId="639" xr:uid="{00000000-0005-0000-0000-0000F5030000}"/>
    <cellStyle name="Normal 2 2 2 2 2 6" xfId="640" xr:uid="{00000000-0005-0000-0000-0000F6030000}"/>
    <cellStyle name="Normal 2 2 2 2 2 7" xfId="641" xr:uid="{00000000-0005-0000-0000-0000F7030000}"/>
    <cellStyle name="Normal 2 2 2 2 2 8" xfId="642" xr:uid="{00000000-0005-0000-0000-0000F8030000}"/>
    <cellStyle name="Normal 2 2 2 2 3" xfId="643" xr:uid="{00000000-0005-0000-0000-0000F9030000}"/>
    <cellStyle name="Normal 2 2 2 2 4" xfId="644" xr:uid="{00000000-0005-0000-0000-0000FA030000}"/>
    <cellStyle name="Normal 2 2 2 2 5" xfId="645" xr:uid="{00000000-0005-0000-0000-0000FB030000}"/>
    <cellStyle name="Normal 2 2 2 2 6" xfId="646" xr:uid="{00000000-0005-0000-0000-0000FC030000}"/>
    <cellStyle name="Normal 2 2 2 2 7" xfId="647" xr:uid="{00000000-0005-0000-0000-0000FD030000}"/>
    <cellStyle name="Normal 2 2 2 2 8" xfId="648" xr:uid="{00000000-0005-0000-0000-0000FE030000}"/>
    <cellStyle name="Normal 2 2 2 3" xfId="649" xr:uid="{00000000-0005-0000-0000-0000FF030000}"/>
    <cellStyle name="Normal 2 2 2 4" xfId="650" xr:uid="{00000000-0005-0000-0000-000000040000}"/>
    <cellStyle name="Normal 2 2 2 5" xfId="651" xr:uid="{00000000-0005-0000-0000-000001040000}"/>
    <cellStyle name="Normal 2 2 2 6" xfId="652" xr:uid="{00000000-0005-0000-0000-000002040000}"/>
    <cellStyle name="Normal 2 2 2 7" xfId="653" xr:uid="{00000000-0005-0000-0000-000003040000}"/>
    <cellStyle name="Normal 2 2 2 8" xfId="654" xr:uid="{00000000-0005-0000-0000-000004040000}"/>
    <cellStyle name="Normal 2 2 2 9" xfId="655" xr:uid="{00000000-0005-0000-0000-000005040000}"/>
    <cellStyle name="Normal 2 2 3" xfId="656" xr:uid="{00000000-0005-0000-0000-000006040000}"/>
    <cellStyle name="Normal 2 2 4" xfId="657" xr:uid="{00000000-0005-0000-0000-000007040000}"/>
    <cellStyle name="Normal 2 2 5" xfId="658" xr:uid="{00000000-0005-0000-0000-000008040000}"/>
    <cellStyle name="Normal 2 2 5 2" xfId="659" xr:uid="{00000000-0005-0000-0000-000009040000}"/>
    <cellStyle name="Normal 2 2 6" xfId="660" xr:uid="{00000000-0005-0000-0000-00000A040000}"/>
    <cellStyle name="Normal 2 2 7" xfId="661" xr:uid="{00000000-0005-0000-0000-00000B040000}"/>
    <cellStyle name="Normal 2 2 8" xfId="662" xr:uid="{00000000-0005-0000-0000-00000C040000}"/>
    <cellStyle name="Normal 2 2 9" xfId="663" xr:uid="{00000000-0005-0000-0000-00000D040000}"/>
    <cellStyle name="Normal 2 3" xfId="664" xr:uid="{00000000-0005-0000-0000-00000E040000}"/>
    <cellStyle name="Normal 2 3 2" xfId="665" xr:uid="{00000000-0005-0000-0000-00000F040000}"/>
    <cellStyle name="Normal 2 3 2 2" xfId="666" xr:uid="{00000000-0005-0000-0000-000010040000}"/>
    <cellStyle name="Normal 2 3 3" xfId="667" xr:uid="{00000000-0005-0000-0000-000011040000}"/>
    <cellStyle name="Normal 2 4" xfId="668" xr:uid="{00000000-0005-0000-0000-000012040000}"/>
    <cellStyle name="Normal 2 5" xfId="669" xr:uid="{00000000-0005-0000-0000-000013040000}"/>
    <cellStyle name="Normal 2 5 2" xfId="670" xr:uid="{00000000-0005-0000-0000-000014040000}"/>
    <cellStyle name="Normal 2 6" xfId="671" xr:uid="{00000000-0005-0000-0000-000015040000}"/>
    <cellStyle name="Normal 2 7" xfId="672" xr:uid="{00000000-0005-0000-0000-000016040000}"/>
    <cellStyle name="Normal 2 8" xfId="673" xr:uid="{00000000-0005-0000-0000-000017040000}"/>
    <cellStyle name="Normal 2 9" xfId="674" xr:uid="{00000000-0005-0000-0000-000018040000}"/>
    <cellStyle name="Normal 20" xfId="675" xr:uid="{00000000-0005-0000-0000-000019040000}"/>
    <cellStyle name="Normal 21" xfId="676" xr:uid="{00000000-0005-0000-0000-00001A040000}"/>
    <cellStyle name="Normal 22" xfId="677" xr:uid="{00000000-0005-0000-0000-00001B040000}"/>
    <cellStyle name="Normal 23" xfId="43" xr:uid="{00000000-0005-0000-0000-00001C040000}"/>
    <cellStyle name="Normal 24" xfId="859" xr:uid="{00000000-0005-0000-0000-00001D040000}"/>
    <cellStyle name="Normal 24 2" xfId="1235" xr:uid="{00000000-0005-0000-0000-00001E040000}"/>
    <cellStyle name="Normal 24 3" xfId="1234" xr:uid="{00000000-0005-0000-0000-00001F040000}"/>
    <cellStyle name="Normal 3" xfId="678" xr:uid="{00000000-0005-0000-0000-000020040000}"/>
    <cellStyle name="Normal 3 10" xfId="679" xr:uid="{00000000-0005-0000-0000-000021040000}"/>
    <cellStyle name="Normal 3 11" xfId="865" xr:uid="{00000000-0005-0000-0000-000022040000}"/>
    <cellStyle name="Normal 3 11 2" xfId="1237" xr:uid="{00000000-0005-0000-0000-000023040000}"/>
    <cellStyle name="Normal 3 11 3" xfId="1236" xr:uid="{00000000-0005-0000-0000-000024040000}"/>
    <cellStyle name="Normal 3 12" xfId="1238" xr:uid="{00000000-0005-0000-0000-000025040000}"/>
    <cellStyle name="Normal 3 13" xfId="1239" xr:uid="{00000000-0005-0000-0000-000026040000}"/>
    <cellStyle name="Normal 3 14" xfId="1240" xr:uid="{00000000-0005-0000-0000-000027040000}"/>
    <cellStyle name="Normal 3 15" xfId="1241" xr:uid="{00000000-0005-0000-0000-000028040000}"/>
    <cellStyle name="Normal 3 16" xfId="1242" xr:uid="{00000000-0005-0000-0000-000029040000}"/>
    <cellStyle name="Normal 3 17" xfId="1243" xr:uid="{00000000-0005-0000-0000-00002A040000}"/>
    <cellStyle name="Normal 3 2" xfId="680" xr:uid="{00000000-0005-0000-0000-00002B040000}"/>
    <cellStyle name="Normal 3 2 2" xfId="681" xr:uid="{00000000-0005-0000-0000-00002C040000}"/>
    <cellStyle name="Normal 3 2 2 2" xfId="1244" xr:uid="{00000000-0005-0000-0000-00002D040000}"/>
    <cellStyle name="Normal 3 2 2 3" xfId="1245" xr:uid="{00000000-0005-0000-0000-00002E040000}"/>
    <cellStyle name="Normal 3 2 2 3 2" xfId="1246" xr:uid="{00000000-0005-0000-0000-00002F040000}"/>
    <cellStyle name="Normal 3 2 2 4" xfId="1247" xr:uid="{00000000-0005-0000-0000-000030040000}"/>
    <cellStyle name="Normal 3 3" xfId="682" xr:uid="{00000000-0005-0000-0000-000031040000}"/>
    <cellStyle name="Normal 3 3 2" xfId="683" xr:uid="{00000000-0005-0000-0000-000032040000}"/>
    <cellStyle name="Normal 3 4" xfId="684" xr:uid="{00000000-0005-0000-0000-000033040000}"/>
    <cellStyle name="Normal 3 4 2" xfId="1249" xr:uid="{00000000-0005-0000-0000-000034040000}"/>
    <cellStyle name="Normal 3 4 3" xfId="1250" xr:uid="{00000000-0005-0000-0000-000035040000}"/>
    <cellStyle name="Normal 3 4 4" xfId="1248" xr:uid="{00000000-0005-0000-0000-000036040000}"/>
    <cellStyle name="Normal 3 5" xfId="685" xr:uid="{00000000-0005-0000-0000-000037040000}"/>
    <cellStyle name="Normal 3 6" xfId="686" xr:uid="{00000000-0005-0000-0000-000038040000}"/>
    <cellStyle name="Normal 3 7" xfId="687" xr:uid="{00000000-0005-0000-0000-000039040000}"/>
    <cellStyle name="Normal 3 8" xfId="688" xr:uid="{00000000-0005-0000-0000-00003A040000}"/>
    <cellStyle name="Normal 3 9" xfId="689" xr:uid="{00000000-0005-0000-0000-00003B040000}"/>
    <cellStyle name="Normal 33" xfId="1251" xr:uid="{00000000-0005-0000-0000-00003C040000}"/>
    <cellStyle name="Normal 37" xfId="1252" xr:uid="{00000000-0005-0000-0000-00003D040000}"/>
    <cellStyle name="Normal 38" xfId="1253" xr:uid="{00000000-0005-0000-0000-00003E040000}"/>
    <cellStyle name="Normal 39" xfId="1254" xr:uid="{00000000-0005-0000-0000-00003F040000}"/>
    <cellStyle name="Normal 4" xfId="690" xr:uid="{00000000-0005-0000-0000-000040040000}"/>
    <cellStyle name="Normal 4 10" xfId="1256" xr:uid="{00000000-0005-0000-0000-000041040000}"/>
    <cellStyle name="Normal 4 11" xfId="1257" xr:uid="{00000000-0005-0000-0000-000042040000}"/>
    <cellStyle name="Normal 4 12" xfId="1258" xr:uid="{00000000-0005-0000-0000-000043040000}"/>
    <cellStyle name="Normal 4 13" xfId="1259" xr:uid="{00000000-0005-0000-0000-000044040000}"/>
    <cellStyle name="Normal 4 14" xfId="1260" xr:uid="{00000000-0005-0000-0000-000045040000}"/>
    <cellStyle name="Normal 4 15" xfId="1261" xr:uid="{00000000-0005-0000-0000-000046040000}"/>
    <cellStyle name="Normal 4 16" xfId="1262" xr:uid="{00000000-0005-0000-0000-000047040000}"/>
    <cellStyle name="Normal 4 17" xfId="1263" xr:uid="{00000000-0005-0000-0000-000048040000}"/>
    <cellStyle name="Normal 4 18" xfId="1255" xr:uid="{00000000-0005-0000-0000-000049040000}"/>
    <cellStyle name="Normal 4 2" xfId="691" xr:uid="{00000000-0005-0000-0000-00004A040000}"/>
    <cellStyle name="Normal 4 2 2" xfId="1265" xr:uid="{00000000-0005-0000-0000-00004B040000}"/>
    <cellStyle name="Normal 4 2 3" xfId="1266" xr:uid="{00000000-0005-0000-0000-00004C040000}"/>
    <cellStyle name="Normal 4 2 4" xfId="1264" xr:uid="{00000000-0005-0000-0000-00004D040000}"/>
    <cellStyle name="Normal 4 3" xfId="1267" xr:uid="{00000000-0005-0000-0000-00004E040000}"/>
    <cellStyle name="Normal 4 4" xfId="1268" xr:uid="{00000000-0005-0000-0000-00004F040000}"/>
    <cellStyle name="Normal 4 5" xfId="1269" xr:uid="{00000000-0005-0000-0000-000050040000}"/>
    <cellStyle name="Normal 4 6" xfId="1270" xr:uid="{00000000-0005-0000-0000-000051040000}"/>
    <cellStyle name="Normal 4 7" xfId="1271" xr:uid="{00000000-0005-0000-0000-000052040000}"/>
    <cellStyle name="Normal 4 8" xfId="1272" xr:uid="{00000000-0005-0000-0000-000053040000}"/>
    <cellStyle name="Normal 4 9" xfId="1273" xr:uid="{00000000-0005-0000-0000-000054040000}"/>
    <cellStyle name="Normal 40" xfId="1274" xr:uid="{00000000-0005-0000-0000-000055040000}"/>
    <cellStyle name="Normal 41" xfId="1275" xr:uid="{00000000-0005-0000-0000-000056040000}"/>
    <cellStyle name="Normal 42" xfId="1276" xr:uid="{00000000-0005-0000-0000-000057040000}"/>
    <cellStyle name="Normal 43" xfId="1277" xr:uid="{00000000-0005-0000-0000-000058040000}"/>
    <cellStyle name="Normal 44" xfId="1278" xr:uid="{00000000-0005-0000-0000-000059040000}"/>
    <cellStyle name="Normal 45" xfId="1279" xr:uid="{00000000-0005-0000-0000-00005A040000}"/>
    <cellStyle name="Normal 46" xfId="1280" xr:uid="{00000000-0005-0000-0000-00005B040000}"/>
    <cellStyle name="Normal 47" xfId="1281" xr:uid="{00000000-0005-0000-0000-00005C040000}"/>
    <cellStyle name="Normal 48" xfId="1282" xr:uid="{00000000-0005-0000-0000-00005D040000}"/>
    <cellStyle name="Normal 49" xfId="1283" xr:uid="{00000000-0005-0000-0000-00005E040000}"/>
    <cellStyle name="Normal 5" xfId="692" xr:uid="{00000000-0005-0000-0000-00005F040000}"/>
    <cellStyle name="Normal 5 10" xfId="1284" xr:uid="{00000000-0005-0000-0000-000060040000}"/>
    <cellStyle name="Normal 5 11" xfId="1285" xr:uid="{00000000-0005-0000-0000-000061040000}"/>
    <cellStyle name="Normal 5 12" xfId="1286" xr:uid="{00000000-0005-0000-0000-000062040000}"/>
    <cellStyle name="Normal 5 13" xfId="1287" xr:uid="{00000000-0005-0000-0000-000063040000}"/>
    <cellStyle name="Normal 5 14" xfId="1288" xr:uid="{00000000-0005-0000-0000-000064040000}"/>
    <cellStyle name="Normal 5 15" xfId="1289" xr:uid="{00000000-0005-0000-0000-000065040000}"/>
    <cellStyle name="Normal 5 16" xfId="1290" xr:uid="{00000000-0005-0000-0000-000066040000}"/>
    <cellStyle name="Normal 5 17" xfId="1291" xr:uid="{00000000-0005-0000-0000-000067040000}"/>
    <cellStyle name="Normal 5 18" xfId="1292" xr:uid="{00000000-0005-0000-0000-000068040000}"/>
    <cellStyle name="Normal 5 19" xfId="1293" xr:uid="{00000000-0005-0000-0000-000069040000}"/>
    <cellStyle name="Normal 5 2" xfId="872" xr:uid="{00000000-0005-0000-0000-00006A040000}"/>
    <cellStyle name="Normal 5 2 2" xfId="1295" xr:uid="{00000000-0005-0000-0000-00006B040000}"/>
    <cellStyle name="Normal 5 2 3" xfId="1294" xr:uid="{00000000-0005-0000-0000-00006C040000}"/>
    <cellStyle name="Normal 5 20" xfId="1296" xr:uid="{00000000-0005-0000-0000-00006D040000}"/>
    <cellStyle name="Normal 5 21" xfId="1297" xr:uid="{00000000-0005-0000-0000-00006E040000}"/>
    <cellStyle name="Normal 5 22" xfId="1298" xr:uid="{00000000-0005-0000-0000-00006F040000}"/>
    <cellStyle name="Normal 5 23" xfId="1299" xr:uid="{00000000-0005-0000-0000-000070040000}"/>
    <cellStyle name="Normal 5 24" xfId="1300" xr:uid="{00000000-0005-0000-0000-000071040000}"/>
    <cellStyle name="Normal 5 25" xfId="1301" xr:uid="{00000000-0005-0000-0000-000072040000}"/>
    <cellStyle name="Normal 5 26" xfId="1302" xr:uid="{00000000-0005-0000-0000-000073040000}"/>
    <cellStyle name="Normal 5 27" xfId="1303" xr:uid="{00000000-0005-0000-0000-000074040000}"/>
    <cellStyle name="Normal 5 3" xfId="1304" xr:uid="{00000000-0005-0000-0000-000075040000}"/>
    <cellStyle name="Normal 5 4" xfId="1305" xr:uid="{00000000-0005-0000-0000-000076040000}"/>
    <cellStyle name="Normal 5 5" xfId="1306" xr:uid="{00000000-0005-0000-0000-000077040000}"/>
    <cellStyle name="Normal 5 6" xfId="1307" xr:uid="{00000000-0005-0000-0000-000078040000}"/>
    <cellStyle name="Normal 5 7" xfId="1308" xr:uid="{00000000-0005-0000-0000-000079040000}"/>
    <cellStyle name="Normal 5 8" xfId="1309" xr:uid="{00000000-0005-0000-0000-00007A040000}"/>
    <cellStyle name="Normal 5 9" xfId="1310" xr:uid="{00000000-0005-0000-0000-00007B040000}"/>
    <cellStyle name="Normal 50" xfId="1311" xr:uid="{00000000-0005-0000-0000-00007C040000}"/>
    <cellStyle name="Normal 51" xfId="1312" xr:uid="{00000000-0005-0000-0000-00007D040000}"/>
    <cellStyle name="Normal 52" xfId="1313" xr:uid="{00000000-0005-0000-0000-00007E040000}"/>
    <cellStyle name="Normal 53" xfId="1314" xr:uid="{00000000-0005-0000-0000-00007F040000}"/>
    <cellStyle name="Normal 54" xfId="1315" xr:uid="{00000000-0005-0000-0000-000080040000}"/>
    <cellStyle name="Normal 55" xfId="1316" xr:uid="{00000000-0005-0000-0000-000081040000}"/>
    <cellStyle name="Normal 56" xfId="1317" xr:uid="{00000000-0005-0000-0000-000082040000}"/>
    <cellStyle name="Normal 57" xfId="1318" xr:uid="{00000000-0005-0000-0000-000083040000}"/>
    <cellStyle name="Normal 58" xfId="1319" xr:uid="{00000000-0005-0000-0000-000084040000}"/>
    <cellStyle name="Normal 59" xfId="1320" xr:uid="{00000000-0005-0000-0000-000085040000}"/>
    <cellStyle name="Normal 6" xfId="693" xr:uid="{00000000-0005-0000-0000-000086040000}"/>
    <cellStyle name="Normal 6 2" xfId="694" xr:uid="{00000000-0005-0000-0000-000087040000}"/>
    <cellStyle name="Normal 6 3" xfId="695" xr:uid="{00000000-0005-0000-0000-000088040000}"/>
    <cellStyle name="Normal 6 4" xfId="1321" xr:uid="{00000000-0005-0000-0000-000089040000}"/>
    <cellStyle name="Normal 60" xfId="1322" xr:uid="{00000000-0005-0000-0000-00008A040000}"/>
    <cellStyle name="Normal 61" xfId="1323" xr:uid="{00000000-0005-0000-0000-00008B040000}"/>
    <cellStyle name="Normal 62" xfId="1324" xr:uid="{00000000-0005-0000-0000-00008C040000}"/>
    <cellStyle name="Normal 7" xfId="696" xr:uid="{00000000-0005-0000-0000-00008D040000}"/>
    <cellStyle name="Normal 7 2" xfId="1326" xr:uid="{00000000-0005-0000-0000-00008E040000}"/>
    <cellStyle name="Normal 7 3" xfId="1325" xr:uid="{00000000-0005-0000-0000-00008F040000}"/>
    <cellStyle name="Normal 8" xfId="697" xr:uid="{00000000-0005-0000-0000-000090040000}"/>
    <cellStyle name="Normal 8 2" xfId="1328" xr:uid="{00000000-0005-0000-0000-000091040000}"/>
    <cellStyle name="Normal 8 3" xfId="1327" xr:uid="{00000000-0005-0000-0000-000092040000}"/>
    <cellStyle name="Normal 9" xfId="698" xr:uid="{00000000-0005-0000-0000-000093040000}"/>
    <cellStyle name="Normal 9 2" xfId="1330" xr:uid="{00000000-0005-0000-0000-000094040000}"/>
    <cellStyle name="Normal 9 3" xfId="1329" xr:uid="{00000000-0005-0000-0000-000095040000}"/>
    <cellStyle name="Note 10" xfId="1331" xr:uid="{00000000-0005-0000-0000-000096040000}"/>
    <cellStyle name="Note 10 2" xfId="1332" xr:uid="{00000000-0005-0000-0000-000097040000}"/>
    <cellStyle name="Note 11" xfId="1333" xr:uid="{00000000-0005-0000-0000-000098040000}"/>
    <cellStyle name="Note 11 2" xfId="1334" xr:uid="{00000000-0005-0000-0000-000099040000}"/>
    <cellStyle name="Note 12" xfId="1335" xr:uid="{00000000-0005-0000-0000-00009A040000}"/>
    <cellStyle name="Note 12 2" xfId="1336" xr:uid="{00000000-0005-0000-0000-00009B040000}"/>
    <cellStyle name="Note 13" xfId="1337" xr:uid="{00000000-0005-0000-0000-00009C040000}"/>
    <cellStyle name="Note 13 2" xfId="1338" xr:uid="{00000000-0005-0000-0000-00009D040000}"/>
    <cellStyle name="Note 14" xfId="1339" xr:uid="{00000000-0005-0000-0000-00009E040000}"/>
    <cellStyle name="Note 14 2" xfId="1340" xr:uid="{00000000-0005-0000-0000-00009F040000}"/>
    <cellStyle name="Note 2" xfId="699" xr:uid="{00000000-0005-0000-0000-0000A0040000}"/>
    <cellStyle name="Note 2 10" xfId="1342" xr:uid="{00000000-0005-0000-0000-0000A1040000}"/>
    <cellStyle name="Note 2 10 2" xfId="1343" xr:uid="{00000000-0005-0000-0000-0000A2040000}"/>
    <cellStyle name="Note 2 11" xfId="1344" xr:uid="{00000000-0005-0000-0000-0000A3040000}"/>
    <cellStyle name="Note 2 11 2" xfId="1345" xr:uid="{00000000-0005-0000-0000-0000A4040000}"/>
    <cellStyle name="Note 2 12" xfId="1346" xr:uid="{00000000-0005-0000-0000-0000A5040000}"/>
    <cellStyle name="Note 2 12 2" xfId="1347" xr:uid="{00000000-0005-0000-0000-0000A6040000}"/>
    <cellStyle name="Note 2 13" xfId="1348" xr:uid="{00000000-0005-0000-0000-0000A7040000}"/>
    <cellStyle name="Note 2 13 2" xfId="1349" xr:uid="{00000000-0005-0000-0000-0000A8040000}"/>
    <cellStyle name="Note 2 14" xfId="1350" xr:uid="{00000000-0005-0000-0000-0000A9040000}"/>
    <cellStyle name="Note 2 14 2" xfId="1351" xr:uid="{00000000-0005-0000-0000-0000AA040000}"/>
    <cellStyle name="Note 2 15" xfId="1352" xr:uid="{00000000-0005-0000-0000-0000AB040000}"/>
    <cellStyle name="Note 2 16" xfId="1353" xr:uid="{00000000-0005-0000-0000-0000AC040000}"/>
    <cellStyle name="Note 2 17" xfId="1341" xr:uid="{00000000-0005-0000-0000-0000AD040000}"/>
    <cellStyle name="Note 2 2" xfId="700" xr:uid="{00000000-0005-0000-0000-0000AE040000}"/>
    <cellStyle name="Note 2 2 2" xfId="1355" xr:uid="{00000000-0005-0000-0000-0000AF040000}"/>
    <cellStyle name="Note 2 2 3" xfId="1356" xr:uid="{00000000-0005-0000-0000-0000B0040000}"/>
    <cellStyle name="Note 2 2 4" xfId="1354" xr:uid="{00000000-0005-0000-0000-0000B1040000}"/>
    <cellStyle name="Note 2 3" xfId="701" xr:uid="{00000000-0005-0000-0000-0000B2040000}"/>
    <cellStyle name="Note 2 3 2" xfId="1358" xr:uid="{00000000-0005-0000-0000-0000B3040000}"/>
    <cellStyle name="Note 2 3 3" xfId="1359" xr:uid="{00000000-0005-0000-0000-0000B4040000}"/>
    <cellStyle name="Note 2 3 4" xfId="1357" xr:uid="{00000000-0005-0000-0000-0000B5040000}"/>
    <cellStyle name="Note 2 4" xfId="1360" xr:uid="{00000000-0005-0000-0000-0000B6040000}"/>
    <cellStyle name="Note 2 4 2" xfId="1361" xr:uid="{00000000-0005-0000-0000-0000B7040000}"/>
    <cellStyle name="Note 2 5" xfId="1362" xr:uid="{00000000-0005-0000-0000-0000B8040000}"/>
    <cellStyle name="Note 2 5 2" xfId="1363" xr:uid="{00000000-0005-0000-0000-0000B9040000}"/>
    <cellStyle name="Note 2 6" xfId="1364" xr:uid="{00000000-0005-0000-0000-0000BA040000}"/>
    <cellStyle name="Note 2 6 2" xfId="1365" xr:uid="{00000000-0005-0000-0000-0000BB040000}"/>
    <cellStyle name="Note 2 7" xfId="1366" xr:uid="{00000000-0005-0000-0000-0000BC040000}"/>
    <cellStyle name="Note 2 7 2" xfId="1367" xr:uid="{00000000-0005-0000-0000-0000BD040000}"/>
    <cellStyle name="Note 2 8" xfId="1368" xr:uid="{00000000-0005-0000-0000-0000BE040000}"/>
    <cellStyle name="Note 2 8 2" xfId="1369" xr:uid="{00000000-0005-0000-0000-0000BF040000}"/>
    <cellStyle name="Note 2 9" xfId="1370" xr:uid="{00000000-0005-0000-0000-0000C0040000}"/>
    <cellStyle name="Note 2 9 2" xfId="1371" xr:uid="{00000000-0005-0000-0000-0000C1040000}"/>
    <cellStyle name="Note 3" xfId="702" xr:uid="{00000000-0005-0000-0000-0000C2040000}"/>
    <cellStyle name="Note 3 2" xfId="703" xr:uid="{00000000-0005-0000-0000-0000C3040000}"/>
    <cellStyle name="Note 3 2 2" xfId="1374" xr:uid="{00000000-0005-0000-0000-0000C4040000}"/>
    <cellStyle name="Note 3 2 3" xfId="1375" xr:uid="{00000000-0005-0000-0000-0000C5040000}"/>
    <cellStyle name="Note 3 2 4" xfId="1373" xr:uid="{00000000-0005-0000-0000-0000C6040000}"/>
    <cellStyle name="Note 3 3" xfId="704" xr:uid="{00000000-0005-0000-0000-0000C7040000}"/>
    <cellStyle name="Note 3 3 2" xfId="1377" xr:uid="{00000000-0005-0000-0000-0000C8040000}"/>
    <cellStyle name="Note 3 3 3" xfId="1376" xr:uid="{00000000-0005-0000-0000-0000C9040000}"/>
    <cellStyle name="Note 3 4" xfId="1378" xr:uid="{00000000-0005-0000-0000-0000CA040000}"/>
    <cellStyle name="Note 3 5" xfId="1372" xr:uid="{00000000-0005-0000-0000-0000CB040000}"/>
    <cellStyle name="Note 4" xfId="705" xr:uid="{00000000-0005-0000-0000-0000CC040000}"/>
    <cellStyle name="Note 4 2" xfId="706" xr:uid="{00000000-0005-0000-0000-0000CD040000}"/>
    <cellStyle name="Note 4 2 2" xfId="1381" xr:uid="{00000000-0005-0000-0000-0000CE040000}"/>
    <cellStyle name="Note 4 2 3" xfId="1380" xr:uid="{00000000-0005-0000-0000-0000CF040000}"/>
    <cellStyle name="Note 4 3" xfId="707" xr:uid="{00000000-0005-0000-0000-0000D0040000}"/>
    <cellStyle name="Note 4 4" xfId="1382" xr:uid="{00000000-0005-0000-0000-0000D1040000}"/>
    <cellStyle name="Note 4 5" xfId="1379" xr:uid="{00000000-0005-0000-0000-0000D2040000}"/>
    <cellStyle name="Note 5" xfId="850" xr:uid="{00000000-0005-0000-0000-0000D3040000}"/>
    <cellStyle name="Note 5 2" xfId="1383" xr:uid="{00000000-0005-0000-0000-0000D4040000}"/>
    <cellStyle name="Note 6" xfId="1384" xr:uid="{00000000-0005-0000-0000-0000D5040000}"/>
    <cellStyle name="Note 6 2" xfId="1385" xr:uid="{00000000-0005-0000-0000-0000D6040000}"/>
    <cellStyle name="Note 7" xfId="1386" xr:uid="{00000000-0005-0000-0000-0000D7040000}"/>
    <cellStyle name="Note 7 2" xfId="1387" xr:uid="{00000000-0005-0000-0000-0000D8040000}"/>
    <cellStyle name="Note 8" xfId="1388" xr:uid="{00000000-0005-0000-0000-0000D9040000}"/>
    <cellStyle name="Note 8 2" xfId="1389" xr:uid="{00000000-0005-0000-0000-0000DA040000}"/>
    <cellStyle name="Note 9" xfId="1390" xr:uid="{00000000-0005-0000-0000-0000DB040000}"/>
    <cellStyle name="Note 9 2" xfId="1391" xr:uid="{00000000-0005-0000-0000-0000DC040000}"/>
    <cellStyle name="Output" xfId="11" builtinId="21" customBuiltin="1"/>
    <cellStyle name="Output 2" xfId="708" xr:uid="{00000000-0005-0000-0000-0000DE040000}"/>
    <cellStyle name="Output 2 2" xfId="1393" xr:uid="{00000000-0005-0000-0000-0000DF040000}"/>
    <cellStyle name="Output 2 3" xfId="1394" xr:uid="{00000000-0005-0000-0000-0000E0040000}"/>
    <cellStyle name="Output 2 4" xfId="1395" xr:uid="{00000000-0005-0000-0000-0000E1040000}"/>
    <cellStyle name="Output 2 5" xfId="1392" xr:uid="{00000000-0005-0000-0000-0000E2040000}"/>
    <cellStyle name="Output 3" xfId="709" xr:uid="{00000000-0005-0000-0000-0000E3040000}"/>
    <cellStyle name="Output 3 2" xfId="1397" xr:uid="{00000000-0005-0000-0000-0000E4040000}"/>
    <cellStyle name="Output 3 3" xfId="1398" xr:uid="{00000000-0005-0000-0000-0000E5040000}"/>
    <cellStyle name="Output 3 4" xfId="1396" xr:uid="{00000000-0005-0000-0000-0000E6040000}"/>
    <cellStyle name="Output 4" xfId="710" xr:uid="{00000000-0005-0000-0000-0000E7040000}"/>
    <cellStyle name="Percent 10" xfId="711" xr:uid="{00000000-0005-0000-0000-0000E8040000}"/>
    <cellStyle name="Percent 10 2" xfId="712" xr:uid="{00000000-0005-0000-0000-0000E9040000}"/>
    <cellStyle name="Percent 10 2 2" xfId="713" xr:uid="{00000000-0005-0000-0000-0000EA040000}"/>
    <cellStyle name="Percent 10 2 3" xfId="714" xr:uid="{00000000-0005-0000-0000-0000EB040000}"/>
    <cellStyle name="Percent 10 3" xfId="715" xr:uid="{00000000-0005-0000-0000-0000EC040000}"/>
    <cellStyle name="Percent 10 3 2" xfId="716" xr:uid="{00000000-0005-0000-0000-0000ED040000}"/>
    <cellStyle name="Percent 10 3 3" xfId="717" xr:uid="{00000000-0005-0000-0000-0000EE040000}"/>
    <cellStyle name="Percent 10 4" xfId="718" xr:uid="{00000000-0005-0000-0000-0000EF040000}"/>
    <cellStyle name="Percent 10 4 2" xfId="719" xr:uid="{00000000-0005-0000-0000-0000F0040000}"/>
    <cellStyle name="Percent 10 4 3" xfId="720" xr:uid="{00000000-0005-0000-0000-0000F1040000}"/>
    <cellStyle name="Percent 2" xfId="721" xr:uid="{00000000-0005-0000-0000-0000F2040000}"/>
    <cellStyle name="Percent 2 10" xfId="722" xr:uid="{00000000-0005-0000-0000-0000F3040000}"/>
    <cellStyle name="Percent 2 10 2" xfId="723" xr:uid="{00000000-0005-0000-0000-0000F4040000}"/>
    <cellStyle name="Percent 2 10 3" xfId="724" xr:uid="{00000000-0005-0000-0000-0000F5040000}"/>
    <cellStyle name="Percent 2 11" xfId="725" xr:uid="{00000000-0005-0000-0000-0000F6040000}"/>
    <cellStyle name="Percent 2 11 2" xfId="726" xr:uid="{00000000-0005-0000-0000-0000F7040000}"/>
    <cellStyle name="Percent 2 11 3" xfId="727" xr:uid="{00000000-0005-0000-0000-0000F8040000}"/>
    <cellStyle name="Percent 2 12" xfId="728" xr:uid="{00000000-0005-0000-0000-0000F9040000}"/>
    <cellStyle name="Percent 2 12 2" xfId="729" xr:uid="{00000000-0005-0000-0000-0000FA040000}"/>
    <cellStyle name="Percent 2 12 3" xfId="730" xr:uid="{00000000-0005-0000-0000-0000FB040000}"/>
    <cellStyle name="Percent 2 13" xfId="731" xr:uid="{00000000-0005-0000-0000-0000FC040000}"/>
    <cellStyle name="Percent 2 13 2" xfId="732" xr:uid="{00000000-0005-0000-0000-0000FD040000}"/>
    <cellStyle name="Percent 2 13 3" xfId="733" xr:uid="{00000000-0005-0000-0000-0000FE040000}"/>
    <cellStyle name="Percent 2 14" xfId="734" xr:uid="{00000000-0005-0000-0000-0000FF040000}"/>
    <cellStyle name="Percent 2 14 2" xfId="735" xr:uid="{00000000-0005-0000-0000-000000050000}"/>
    <cellStyle name="Percent 2 14 3" xfId="736" xr:uid="{00000000-0005-0000-0000-000001050000}"/>
    <cellStyle name="Percent 2 15" xfId="737" xr:uid="{00000000-0005-0000-0000-000002050000}"/>
    <cellStyle name="Percent 2 15 2" xfId="738" xr:uid="{00000000-0005-0000-0000-000003050000}"/>
    <cellStyle name="Percent 2 15 3" xfId="739" xr:uid="{00000000-0005-0000-0000-000004050000}"/>
    <cellStyle name="Percent 2 16" xfId="740" xr:uid="{00000000-0005-0000-0000-000005050000}"/>
    <cellStyle name="Percent 2 16 2" xfId="741" xr:uid="{00000000-0005-0000-0000-000006050000}"/>
    <cellStyle name="Percent 2 16 3" xfId="742" xr:uid="{00000000-0005-0000-0000-000007050000}"/>
    <cellStyle name="Percent 2 17" xfId="743" xr:uid="{00000000-0005-0000-0000-000008050000}"/>
    <cellStyle name="Percent 2 17 2" xfId="744" xr:uid="{00000000-0005-0000-0000-000009050000}"/>
    <cellStyle name="Percent 2 17 3" xfId="745" xr:uid="{00000000-0005-0000-0000-00000A050000}"/>
    <cellStyle name="Percent 2 18" xfId="746" xr:uid="{00000000-0005-0000-0000-00000B050000}"/>
    <cellStyle name="Percent 2 18 2" xfId="747" xr:uid="{00000000-0005-0000-0000-00000C050000}"/>
    <cellStyle name="Percent 2 18 3" xfId="748" xr:uid="{00000000-0005-0000-0000-00000D050000}"/>
    <cellStyle name="Percent 2 19" xfId="749" xr:uid="{00000000-0005-0000-0000-00000E050000}"/>
    <cellStyle name="Percent 2 19 2" xfId="750" xr:uid="{00000000-0005-0000-0000-00000F050000}"/>
    <cellStyle name="Percent 2 19 3" xfId="751" xr:uid="{00000000-0005-0000-0000-000010050000}"/>
    <cellStyle name="Percent 2 2" xfId="752" xr:uid="{00000000-0005-0000-0000-000011050000}"/>
    <cellStyle name="Percent 2 2 2" xfId="753" xr:uid="{00000000-0005-0000-0000-000012050000}"/>
    <cellStyle name="Percent 2 2 3" xfId="754" xr:uid="{00000000-0005-0000-0000-000013050000}"/>
    <cellStyle name="Percent 2 20" xfId="755" xr:uid="{00000000-0005-0000-0000-000014050000}"/>
    <cellStyle name="Percent 2 20 2" xfId="756" xr:uid="{00000000-0005-0000-0000-000015050000}"/>
    <cellStyle name="Percent 2 20 3" xfId="757" xr:uid="{00000000-0005-0000-0000-000016050000}"/>
    <cellStyle name="Percent 2 21" xfId="758" xr:uid="{00000000-0005-0000-0000-000017050000}"/>
    <cellStyle name="Percent 2 21 2" xfId="759" xr:uid="{00000000-0005-0000-0000-000018050000}"/>
    <cellStyle name="Percent 2 21 3" xfId="760" xr:uid="{00000000-0005-0000-0000-000019050000}"/>
    <cellStyle name="Percent 2 22" xfId="761" xr:uid="{00000000-0005-0000-0000-00001A050000}"/>
    <cellStyle name="Percent 2 22 2" xfId="762" xr:uid="{00000000-0005-0000-0000-00001B050000}"/>
    <cellStyle name="Percent 2 22 3" xfId="763" xr:uid="{00000000-0005-0000-0000-00001C050000}"/>
    <cellStyle name="Percent 2 23" xfId="764" xr:uid="{00000000-0005-0000-0000-00001D050000}"/>
    <cellStyle name="Percent 2 23 2" xfId="765" xr:uid="{00000000-0005-0000-0000-00001E050000}"/>
    <cellStyle name="Percent 2 23 3" xfId="766" xr:uid="{00000000-0005-0000-0000-00001F050000}"/>
    <cellStyle name="Percent 2 24" xfId="767" xr:uid="{00000000-0005-0000-0000-000020050000}"/>
    <cellStyle name="Percent 2 24 2" xfId="768" xr:uid="{00000000-0005-0000-0000-000021050000}"/>
    <cellStyle name="Percent 2 24 3" xfId="769" xr:uid="{00000000-0005-0000-0000-000022050000}"/>
    <cellStyle name="Percent 2 25" xfId="770" xr:uid="{00000000-0005-0000-0000-000023050000}"/>
    <cellStyle name="Percent 2 25 2" xfId="771" xr:uid="{00000000-0005-0000-0000-000024050000}"/>
    <cellStyle name="Percent 2 25 3" xfId="772" xr:uid="{00000000-0005-0000-0000-000025050000}"/>
    <cellStyle name="Percent 2 26" xfId="773" xr:uid="{00000000-0005-0000-0000-000026050000}"/>
    <cellStyle name="Percent 2 26 2" xfId="774" xr:uid="{00000000-0005-0000-0000-000027050000}"/>
    <cellStyle name="Percent 2 26 3" xfId="775" xr:uid="{00000000-0005-0000-0000-000028050000}"/>
    <cellStyle name="Percent 2 27" xfId="776" xr:uid="{00000000-0005-0000-0000-000029050000}"/>
    <cellStyle name="Percent 2 27 2" xfId="777" xr:uid="{00000000-0005-0000-0000-00002A050000}"/>
    <cellStyle name="Percent 2 27 3" xfId="778" xr:uid="{00000000-0005-0000-0000-00002B050000}"/>
    <cellStyle name="Percent 2 28" xfId="779" xr:uid="{00000000-0005-0000-0000-00002C050000}"/>
    <cellStyle name="Percent 2 28 2" xfId="780" xr:uid="{00000000-0005-0000-0000-00002D050000}"/>
    <cellStyle name="Percent 2 28 3" xfId="781" xr:uid="{00000000-0005-0000-0000-00002E050000}"/>
    <cellStyle name="Percent 2 29" xfId="782" xr:uid="{00000000-0005-0000-0000-00002F050000}"/>
    <cellStyle name="Percent 2 29 2" xfId="783" xr:uid="{00000000-0005-0000-0000-000030050000}"/>
    <cellStyle name="Percent 2 29 3" xfId="784" xr:uid="{00000000-0005-0000-0000-000031050000}"/>
    <cellStyle name="Percent 2 3" xfId="785" xr:uid="{00000000-0005-0000-0000-000032050000}"/>
    <cellStyle name="Percent 2 3 2" xfId="786" xr:uid="{00000000-0005-0000-0000-000033050000}"/>
    <cellStyle name="Percent 2 3 3" xfId="787" xr:uid="{00000000-0005-0000-0000-000034050000}"/>
    <cellStyle name="Percent 2 30" xfId="788" xr:uid="{00000000-0005-0000-0000-000035050000}"/>
    <cellStyle name="Percent 2 30 2" xfId="789" xr:uid="{00000000-0005-0000-0000-000036050000}"/>
    <cellStyle name="Percent 2 30 3" xfId="790" xr:uid="{00000000-0005-0000-0000-000037050000}"/>
    <cellStyle name="Percent 2 31" xfId="791" xr:uid="{00000000-0005-0000-0000-000038050000}"/>
    <cellStyle name="Percent 2 31 2" xfId="792" xr:uid="{00000000-0005-0000-0000-000039050000}"/>
    <cellStyle name="Percent 2 31 3" xfId="793" xr:uid="{00000000-0005-0000-0000-00003A050000}"/>
    <cellStyle name="Percent 2 32" xfId="794" xr:uid="{00000000-0005-0000-0000-00003B050000}"/>
    <cellStyle name="Percent 2 32 2" xfId="795" xr:uid="{00000000-0005-0000-0000-00003C050000}"/>
    <cellStyle name="Percent 2 32 3" xfId="796" xr:uid="{00000000-0005-0000-0000-00003D050000}"/>
    <cellStyle name="Percent 2 33" xfId="797" xr:uid="{00000000-0005-0000-0000-00003E050000}"/>
    <cellStyle name="Percent 2 33 2" xfId="798" xr:uid="{00000000-0005-0000-0000-00003F050000}"/>
    <cellStyle name="Percent 2 33 3" xfId="799" xr:uid="{00000000-0005-0000-0000-000040050000}"/>
    <cellStyle name="Percent 2 34" xfId="800" xr:uid="{00000000-0005-0000-0000-000041050000}"/>
    <cellStyle name="Percent 2 34 2" xfId="801" xr:uid="{00000000-0005-0000-0000-000042050000}"/>
    <cellStyle name="Percent 2 34 3" xfId="802" xr:uid="{00000000-0005-0000-0000-000043050000}"/>
    <cellStyle name="Percent 2 35" xfId="803" xr:uid="{00000000-0005-0000-0000-000044050000}"/>
    <cellStyle name="Percent 2 35 2" xfId="804" xr:uid="{00000000-0005-0000-0000-000045050000}"/>
    <cellStyle name="Percent 2 35 3" xfId="805" xr:uid="{00000000-0005-0000-0000-000046050000}"/>
    <cellStyle name="Percent 2 36" xfId="806" xr:uid="{00000000-0005-0000-0000-000047050000}"/>
    <cellStyle name="Percent 2 36 2" xfId="807" xr:uid="{00000000-0005-0000-0000-000048050000}"/>
    <cellStyle name="Percent 2 36 3" xfId="808" xr:uid="{00000000-0005-0000-0000-000049050000}"/>
    <cellStyle name="Percent 2 37" xfId="809" xr:uid="{00000000-0005-0000-0000-00004A050000}"/>
    <cellStyle name="Percent 2 37 2" xfId="810" xr:uid="{00000000-0005-0000-0000-00004B050000}"/>
    <cellStyle name="Percent 2 37 3" xfId="811" xr:uid="{00000000-0005-0000-0000-00004C050000}"/>
    <cellStyle name="Percent 2 38" xfId="812" xr:uid="{00000000-0005-0000-0000-00004D050000}"/>
    <cellStyle name="Percent 2 38 2" xfId="813" xr:uid="{00000000-0005-0000-0000-00004E050000}"/>
    <cellStyle name="Percent 2 38 3" xfId="814" xr:uid="{00000000-0005-0000-0000-00004F050000}"/>
    <cellStyle name="Percent 2 39" xfId="815" xr:uid="{00000000-0005-0000-0000-000050050000}"/>
    <cellStyle name="Percent 2 39 2" xfId="816" xr:uid="{00000000-0005-0000-0000-000051050000}"/>
    <cellStyle name="Percent 2 39 3" xfId="817" xr:uid="{00000000-0005-0000-0000-000052050000}"/>
    <cellStyle name="Percent 2 4" xfId="818" xr:uid="{00000000-0005-0000-0000-000053050000}"/>
    <cellStyle name="Percent 2 4 2" xfId="819" xr:uid="{00000000-0005-0000-0000-000054050000}"/>
    <cellStyle name="Percent 2 4 3" xfId="820" xr:uid="{00000000-0005-0000-0000-000055050000}"/>
    <cellStyle name="Percent 2 40" xfId="821" xr:uid="{00000000-0005-0000-0000-000056050000}"/>
    <cellStyle name="Percent 2 40 2" xfId="822" xr:uid="{00000000-0005-0000-0000-000057050000}"/>
    <cellStyle name="Percent 2 40 3" xfId="823" xr:uid="{00000000-0005-0000-0000-000058050000}"/>
    <cellStyle name="Percent 2 5" xfId="824" xr:uid="{00000000-0005-0000-0000-000059050000}"/>
    <cellStyle name="Percent 2 5 2" xfId="825" xr:uid="{00000000-0005-0000-0000-00005A050000}"/>
    <cellStyle name="Percent 2 5 3" xfId="826" xr:uid="{00000000-0005-0000-0000-00005B050000}"/>
    <cellStyle name="Percent 2 6" xfId="827" xr:uid="{00000000-0005-0000-0000-00005C050000}"/>
    <cellStyle name="Percent 2 6 2" xfId="828" xr:uid="{00000000-0005-0000-0000-00005D050000}"/>
    <cellStyle name="Percent 2 6 3" xfId="829" xr:uid="{00000000-0005-0000-0000-00005E050000}"/>
    <cellStyle name="Percent 2 7" xfId="830" xr:uid="{00000000-0005-0000-0000-00005F050000}"/>
    <cellStyle name="Percent 2 7 2" xfId="831" xr:uid="{00000000-0005-0000-0000-000060050000}"/>
    <cellStyle name="Percent 2 7 3" xfId="832" xr:uid="{00000000-0005-0000-0000-000061050000}"/>
    <cellStyle name="Percent 2 8" xfId="833" xr:uid="{00000000-0005-0000-0000-000062050000}"/>
    <cellStyle name="Percent 2 8 2" xfId="834" xr:uid="{00000000-0005-0000-0000-000063050000}"/>
    <cellStyle name="Percent 2 8 3" xfId="835" xr:uid="{00000000-0005-0000-0000-000064050000}"/>
    <cellStyle name="Percent 2 9" xfId="836" xr:uid="{00000000-0005-0000-0000-000065050000}"/>
    <cellStyle name="Percent 2 9 2" xfId="837" xr:uid="{00000000-0005-0000-0000-000066050000}"/>
    <cellStyle name="Percent 2 9 3" xfId="838" xr:uid="{00000000-0005-0000-0000-000067050000}"/>
    <cellStyle name="Percent 3" xfId="839" xr:uid="{00000000-0005-0000-0000-000068050000}"/>
    <cellStyle name="Percent 4" xfId="861" xr:uid="{00000000-0005-0000-0000-000069050000}"/>
    <cellStyle name="Title" xfId="2" builtinId="15" customBuiltin="1"/>
    <cellStyle name="Title 2" xfId="840" xr:uid="{00000000-0005-0000-0000-00006B050000}"/>
    <cellStyle name="Title 2 2" xfId="1400" xr:uid="{00000000-0005-0000-0000-00006C050000}"/>
    <cellStyle name="Title 2 3" xfId="1401" xr:uid="{00000000-0005-0000-0000-00006D050000}"/>
    <cellStyle name="Title 2 4" xfId="1402" xr:uid="{00000000-0005-0000-0000-00006E050000}"/>
    <cellStyle name="Title 2 5" xfId="1399" xr:uid="{00000000-0005-0000-0000-00006F050000}"/>
    <cellStyle name="Title 3" xfId="841" xr:uid="{00000000-0005-0000-0000-000070050000}"/>
    <cellStyle name="Title 3 2" xfId="1404" xr:uid="{00000000-0005-0000-0000-000071050000}"/>
    <cellStyle name="Title 3 3" xfId="1405" xr:uid="{00000000-0005-0000-0000-000072050000}"/>
    <cellStyle name="Title 3 4" xfId="1403" xr:uid="{00000000-0005-0000-0000-000073050000}"/>
    <cellStyle name="Title 4" xfId="842" xr:uid="{00000000-0005-0000-0000-000074050000}"/>
    <cellStyle name="Title 5" xfId="849" xr:uid="{00000000-0005-0000-0000-000075050000}"/>
    <cellStyle name="Total" xfId="17" builtinId="25" customBuiltin="1"/>
    <cellStyle name="Total 2" xfId="843" xr:uid="{00000000-0005-0000-0000-000077050000}"/>
    <cellStyle name="Total 2 2" xfId="1406" xr:uid="{00000000-0005-0000-0000-000078050000}"/>
    <cellStyle name="Total 2 3" xfId="1407" xr:uid="{00000000-0005-0000-0000-000079050000}"/>
    <cellStyle name="Total 3" xfId="844" xr:uid="{00000000-0005-0000-0000-00007A050000}"/>
    <cellStyle name="Total 3 2" xfId="1408" xr:uid="{00000000-0005-0000-0000-00007B050000}"/>
    <cellStyle name="Total 4" xfId="845" xr:uid="{00000000-0005-0000-0000-00007C050000}"/>
    <cellStyle name="Warning Text" xfId="15" builtinId="11" customBuiltin="1"/>
    <cellStyle name="Warning Text 2" xfId="846" xr:uid="{00000000-0005-0000-0000-00007E050000}"/>
    <cellStyle name="Warning Text 2 2" xfId="1409" xr:uid="{00000000-0005-0000-0000-00007F050000}"/>
    <cellStyle name="Warning Text 2 3" xfId="1410" xr:uid="{00000000-0005-0000-0000-000080050000}"/>
    <cellStyle name="Warning Text 3" xfId="847" xr:uid="{00000000-0005-0000-0000-000081050000}"/>
    <cellStyle name="Warning Text 3 2" xfId="1411" xr:uid="{00000000-0005-0000-0000-000082050000}"/>
    <cellStyle name="Warning Text 4" xfId="848" xr:uid="{00000000-0005-0000-0000-000083050000}"/>
  </cellStyles>
  <dxfs count="0"/>
  <tableStyles count="0" defaultTableStyle="TableStyleMedium2" defaultPivotStyle="PivotStyleLight16"/>
  <colors>
    <mruColors>
      <color rgb="FF000000"/>
      <color rgb="FF3787AB"/>
      <color rgb="FF99C8DE"/>
      <color rgb="FFADD4E5"/>
      <color rgb="FFC5E1ED"/>
      <color rgb="FF77B0DB"/>
      <color rgb="FF94C4E8"/>
      <color rgb="FF7AA4BC"/>
      <color rgb="FF95B3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40640</xdr:colOff>
      <xdr:row>0</xdr:row>
      <xdr:rowOff>86360</xdr:rowOff>
    </xdr:from>
    <xdr:to>
      <xdr:col>2</xdr:col>
      <xdr:colOff>497840</xdr:colOff>
      <xdr:row>2</xdr:row>
      <xdr:rowOff>127000</xdr:rowOff>
    </xdr:to>
    <xdr:pic>
      <xdr:nvPicPr>
        <xdr:cNvPr id="2" name="Picture 1">
          <a:extLst>
            <a:ext uri="{FF2B5EF4-FFF2-40B4-BE49-F238E27FC236}">
              <a16:creationId xmlns:a16="http://schemas.microsoft.com/office/drawing/2014/main" id="{AE032897-E06B-6D95-D603-23EE401EA279}"/>
            </a:ext>
          </a:extLst>
        </xdr:cNvPr>
        <xdr:cNvPicPr>
          <a:picLocks noChangeAspect="1"/>
        </xdr:cNvPicPr>
      </xdr:nvPicPr>
      <xdr:blipFill>
        <a:blip xmlns:r="http://schemas.openxmlformats.org/officeDocument/2006/relationships" r:embed="rId1"/>
        <a:stretch>
          <a:fillRect/>
        </a:stretch>
      </xdr:blipFill>
      <xdr:spPr>
        <a:xfrm>
          <a:off x="416560" y="86360"/>
          <a:ext cx="457200"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40640</xdr:colOff>
      <xdr:row>0</xdr:row>
      <xdr:rowOff>91440</xdr:rowOff>
    </xdr:from>
    <xdr:to>
      <xdr:col>2</xdr:col>
      <xdr:colOff>497840</xdr:colOff>
      <xdr:row>2</xdr:row>
      <xdr:rowOff>162560</xdr:rowOff>
    </xdr:to>
    <xdr:pic>
      <xdr:nvPicPr>
        <xdr:cNvPr id="2" name="Picture 1">
          <a:extLst>
            <a:ext uri="{FF2B5EF4-FFF2-40B4-BE49-F238E27FC236}">
              <a16:creationId xmlns:a16="http://schemas.microsoft.com/office/drawing/2014/main" id="{CC30C97B-411A-4067-A03F-28A47F96A066}"/>
            </a:ext>
          </a:extLst>
        </xdr:cNvPr>
        <xdr:cNvPicPr>
          <a:picLocks noChangeAspect="1"/>
        </xdr:cNvPicPr>
      </xdr:nvPicPr>
      <xdr:blipFill>
        <a:blip xmlns:r="http://schemas.openxmlformats.org/officeDocument/2006/relationships" r:embed="rId1"/>
        <a:stretch>
          <a:fillRect/>
        </a:stretch>
      </xdr:blipFill>
      <xdr:spPr>
        <a:xfrm>
          <a:off x="416560" y="91440"/>
          <a:ext cx="457200" cy="4876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40640</xdr:colOff>
      <xdr:row>0</xdr:row>
      <xdr:rowOff>76200</xdr:rowOff>
    </xdr:from>
    <xdr:to>
      <xdr:col>2</xdr:col>
      <xdr:colOff>497840</xdr:colOff>
      <xdr:row>2</xdr:row>
      <xdr:rowOff>116840</xdr:rowOff>
    </xdr:to>
    <xdr:pic>
      <xdr:nvPicPr>
        <xdr:cNvPr id="2" name="Picture 1">
          <a:extLst>
            <a:ext uri="{FF2B5EF4-FFF2-40B4-BE49-F238E27FC236}">
              <a16:creationId xmlns:a16="http://schemas.microsoft.com/office/drawing/2014/main" id="{A53E3563-8871-BF59-9D23-C657B83F1399}"/>
            </a:ext>
          </a:extLst>
        </xdr:cNvPr>
        <xdr:cNvPicPr>
          <a:picLocks noChangeAspect="1"/>
        </xdr:cNvPicPr>
      </xdr:nvPicPr>
      <xdr:blipFill>
        <a:blip xmlns:r="http://schemas.openxmlformats.org/officeDocument/2006/relationships" r:embed="rId1"/>
        <a:stretch>
          <a:fillRect/>
        </a:stretch>
      </xdr:blipFill>
      <xdr:spPr>
        <a:xfrm>
          <a:off x="416560" y="76200"/>
          <a:ext cx="457200" cy="457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35560</xdr:colOff>
      <xdr:row>0</xdr:row>
      <xdr:rowOff>96520</xdr:rowOff>
    </xdr:from>
    <xdr:to>
      <xdr:col>2</xdr:col>
      <xdr:colOff>492760</xdr:colOff>
      <xdr:row>2</xdr:row>
      <xdr:rowOff>137160</xdr:rowOff>
    </xdr:to>
    <xdr:pic>
      <xdr:nvPicPr>
        <xdr:cNvPr id="2" name="Picture 1">
          <a:extLst>
            <a:ext uri="{FF2B5EF4-FFF2-40B4-BE49-F238E27FC236}">
              <a16:creationId xmlns:a16="http://schemas.microsoft.com/office/drawing/2014/main" id="{D2C2A2A2-E32A-4CEC-87E2-1D43EAA0E825}"/>
            </a:ext>
          </a:extLst>
        </xdr:cNvPr>
        <xdr:cNvPicPr>
          <a:picLocks noChangeAspect="1"/>
        </xdr:cNvPicPr>
      </xdr:nvPicPr>
      <xdr:blipFill>
        <a:blip xmlns:r="http://schemas.openxmlformats.org/officeDocument/2006/relationships" r:embed="rId1"/>
        <a:stretch>
          <a:fillRect/>
        </a:stretch>
      </xdr:blipFill>
      <xdr:spPr>
        <a:xfrm>
          <a:off x="416560" y="96520"/>
          <a:ext cx="457200" cy="45593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F2A20-F284-48A7-9CC8-2B21E7F42105}">
  <sheetPr>
    <pageSetUpPr fitToPage="1"/>
  </sheetPr>
  <dimension ref="C1:U205"/>
  <sheetViews>
    <sheetView tabSelected="1" zoomScale="75" zoomScaleNormal="75" workbookViewId="0">
      <pane ySplit="3" topLeftCell="A4" activePane="bottomLeft" state="frozen"/>
      <selection activeCell="D28" sqref="A1:XFD1048576"/>
      <selection pane="bottomLeft" activeCell="E7" sqref="E7:F7"/>
    </sheetView>
  </sheetViews>
  <sheetFormatPr defaultRowHeight="14.4"/>
  <cols>
    <col min="1" max="2" width="2.578125" customWidth="1"/>
    <col min="3" max="3" width="7.578125" customWidth="1"/>
    <col min="4" max="4" width="25.578125" style="4" customWidth="1"/>
    <col min="5" max="5" width="39.578125" customWidth="1"/>
    <col min="6" max="10" width="13.578125" style="4" customWidth="1"/>
    <col min="11" max="11" width="4.83984375" customWidth="1"/>
    <col min="12" max="12" width="57.15625" customWidth="1"/>
    <col min="13" max="13" width="3.15625" customWidth="1"/>
    <col min="14" max="14" width="8.83984375" hidden="1" customWidth="1"/>
    <col min="15" max="16" width="11" hidden="1" customWidth="1"/>
    <col min="17" max="18" width="8.83984375" hidden="1" customWidth="1"/>
    <col min="19" max="19" width="34.83984375" hidden="1" customWidth="1"/>
    <col min="20" max="21" width="8.83984375" hidden="1" customWidth="1"/>
  </cols>
  <sheetData>
    <row r="1" spans="3:12" s="2" customFormat="1"/>
    <row r="2" spans="3:12" s="2" customFormat="1" ht="18.3">
      <c r="D2" s="21" t="s">
        <v>0</v>
      </c>
    </row>
    <row r="3" spans="3:12" s="22" customFormat="1" ht="15" customHeight="1" thickBot="1"/>
    <row r="4" spans="3:12" ht="14.7" thickBot="1">
      <c r="D4" s="5"/>
      <c r="E4" s="1"/>
      <c r="F4" s="5"/>
      <c r="G4" s="5"/>
      <c r="H4" s="5"/>
      <c r="I4" s="5"/>
      <c r="J4" s="5"/>
    </row>
    <row r="5" spans="3:12" ht="18.600000000000001" thickBot="1">
      <c r="C5" s="142"/>
      <c r="D5" s="143" t="s">
        <v>1</v>
      </c>
      <c r="E5" s="231"/>
      <c r="F5" s="232"/>
      <c r="H5" s="5"/>
      <c r="I5" s="5"/>
      <c r="J5" s="5"/>
      <c r="K5" s="5"/>
      <c r="L5" s="205" t="s">
        <v>2</v>
      </c>
    </row>
    <row r="6" spans="3:12">
      <c r="C6" s="140" t="s">
        <v>3</v>
      </c>
      <c r="D6" s="141" t="s">
        <v>4</v>
      </c>
      <c r="E6" s="233"/>
      <c r="F6" s="234"/>
      <c r="H6" s="5"/>
      <c r="I6" s="5"/>
      <c r="J6" s="5"/>
      <c r="K6" s="5"/>
      <c r="L6" s="95"/>
    </row>
    <row r="7" spans="3:12">
      <c r="C7" s="19" t="s">
        <v>5</v>
      </c>
      <c r="D7" s="6" t="s">
        <v>6</v>
      </c>
      <c r="E7" s="235" t="s">
        <v>7</v>
      </c>
      <c r="F7" s="236"/>
      <c r="H7" s="5"/>
      <c r="I7" s="5"/>
      <c r="J7" s="5"/>
      <c r="K7" s="5"/>
      <c r="L7" s="96"/>
    </row>
    <row r="8" spans="3:12">
      <c r="C8" s="19" t="s">
        <v>8</v>
      </c>
      <c r="D8" s="6" t="s">
        <v>9</v>
      </c>
      <c r="E8" s="235">
        <v>2023</v>
      </c>
      <c r="F8" s="236"/>
      <c r="H8" s="5"/>
      <c r="I8" s="5"/>
      <c r="J8" s="5"/>
      <c r="K8" s="5"/>
      <c r="L8" s="96"/>
    </row>
    <row r="9" spans="3:12" ht="14.7" thickBot="1">
      <c r="C9" s="20" t="s">
        <v>10</v>
      </c>
      <c r="D9" s="28" t="s">
        <v>11</v>
      </c>
      <c r="E9" s="237">
        <v>42885900</v>
      </c>
      <c r="F9" s="238"/>
      <c r="H9" s="5"/>
      <c r="I9" s="5"/>
      <c r="J9" s="5"/>
      <c r="K9" s="5"/>
      <c r="L9" s="97" t="s">
        <v>12</v>
      </c>
    </row>
    <row r="10" spans="3:12" ht="6" customHeight="1" thickBot="1">
      <c r="D10" s="5"/>
      <c r="E10" s="1"/>
      <c r="F10" s="5"/>
      <c r="G10" s="5"/>
      <c r="H10" s="5"/>
      <c r="I10" s="5"/>
      <c r="J10" s="5"/>
    </row>
    <row r="11" spans="3:12" ht="14.7" thickBot="1">
      <c r="C11" s="147" t="s">
        <v>13</v>
      </c>
      <c r="D11" s="230" t="s">
        <v>14</v>
      </c>
      <c r="E11" s="230"/>
      <c r="F11" s="148" t="s">
        <v>15</v>
      </c>
      <c r="G11" s="5"/>
      <c r="H11" s="5"/>
      <c r="I11" s="5"/>
      <c r="J11" s="5"/>
      <c r="L11" s="95"/>
    </row>
    <row r="12" spans="3:12">
      <c r="C12" s="146" t="s">
        <v>16</v>
      </c>
      <c r="D12" s="239" t="s">
        <v>17</v>
      </c>
      <c r="E12" s="239"/>
      <c r="F12" s="204">
        <v>1995</v>
      </c>
      <c r="G12" s="5"/>
      <c r="H12" s="5"/>
      <c r="I12" s="5"/>
      <c r="J12" s="5"/>
      <c r="L12" s="96" t="s">
        <v>18</v>
      </c>
    </row>
    <row r="13" spans="3:12">
      <c r="C13" s="19" t="s">
        <v>19</v>
      </c>
      <c r="D13" s="228" t="s">
        <v>20</v>
      </c>
      <c r="E13" s="228"/>
      <c r="F13" s="203">
        <v>1997</v>
      </c>
      <c r="G13" s="5"/>
      <c r="H13" s="5"/>
      <c r="I13" s="5"/>
      <c r="J13" s="5"/>
      <c r="L13" s="96" t="s">
        <v>21</v>
      </c>
    </row>
    <row r="14" spans="3:12">
      <c r="C14" s="19" t="s">
        <v>22</v>
      </c>
      <c r="D14" s="228" t="s">
        <v>23</v>
      </c>
      <c r="E14" s="228"/>
      <c r="F14" s="203">
        <v>2007</v>
      </c>
      <c r="G14" s="5"/>
      <c r="H14" s="5"/>
      <c r="I14" s="5"/>
      <c r="J14" s="5"/>
      <c r="L14" s="96"/>
    </row>
    <row r="15" spans="3:12" ht="14.7" thickBot="1">
      <c r="C15" s="20" t="s">
        <v>24</v>
      </c>
      <c r="D15" s="229" t="s">
        <v>25</v>
      </c>
      <c r="E15" s="229"/>
      <c r="F15" s="221">
        <v>2015</v>
      </c>
      <c r="G15" s="5"/>
      <c r="H15" s="5"/>
      <c r="I15" s="5"/>
      <c r="J15" s="5"/>
      <c r="L15" s="97"/>
    </row>
    <row r="16" spans="3:12">
      <c r="D16" s="5"/>
      <c r="E16" s="1"/>
      <c r="F16" s="5"/>
      <c r="G16" s="5"/>
      <c r="H16" s="5"/>
      <c r="I16" s="5"/>
      <c r="J16" s="5"/>
    </row>
    <row r="17" spans="3:21" s="7" customFormat="1" ht="14.7" thickBot="1">
      <c r="D17" s="82"/>
      <c r="E17" s="83"/>
      <c r="F17" s="82"/>
      <c r="G17" s="82"/>
      <c r="H17" s="82"/>
      <c r="I17" s="82"/>
      <c r="J17" s="82"/>
    </row>
    <row r="18" spans="3:21" ht="14.7" thickBot="1">
      <c r="D18" s="5"/>
      <c r="E18" s="1"/>
      <c r="F18" s="5"/>
      <c r="G18" s="5"/>
      <c r="H18" s="5"/>
      <c r="I18" s="5"/>
      <c r="J18" s="5"/>
    </row>
    <row r="19" spans="3:21" ht="107.1" customHeight="1" thickBot="1">
      <c r="C19" s="8"/>
      <c r="D19" s="8" t="s">
        <v>26</v>
      </c>
      <c r="E19" s="8" t="s">
        <v>27</v>
      </c>
      <c r="F19" s="9" t="s">
        <v>28</v>
      </c>
      <c r="G19" s="9" t="s">
        <v>29</v>
      </c>
      <c r="H19" s="9" t="s">
        <v>30</v>
      </c>
      <c r="I19" s="9" t="s">
        <v>31</v>
      </c>
      <c r="J19" s="9" t="str">
        <f>"Population of "&amp;CHAR(10)&amp;"level / tier / type"</f>
        <v>Population of 
level / tier / type</v>
      </c>
      <c r="L19" s="205" t="s">
        <v>2</v>
      </c>
    </row>
    <row r="20" spans="3:21" ht="13.9" customHeight="1" thickBot="1">
      <c r="D20"/>
      <c r="F20"/>
      <c r="G20"/>
      <c r="H20"/>
      <c r="I20"/>
      <c r="J20"/>
      <c r="N20" s="195"/>
      <c r="O20" s="193" t="s">
        <v>32</v>
      </c>
      <c r="P20" s="194"/>
    </row>
    <row r="21" spans="3:21">
      <c r="C21" s="84" t="s">
        <v>33</v>
      </c>
      <c r="D21" s="85" t="s">
        <v>34</v>
      </c>
      <c r="E21" s="88" t="s">
        <v>35</v>
      </c>
      <c r="F21" s="101">
        <v>1</v>
      </c>
      <c r="G21" s="86"/>
      <c r="H21" s="86"/>
      <c r="I21" s="86"/>
      <c r="J21" s="102">
        <f>E9</f>
        <v>42885900</v>
      </c>
      <c r="L21" s="95"/>
      <c r="N21" s="196" t="s">
        <v>36</v>
      </c>
      <c r="O21" s="189" t="s">
        <v>37</v>
      </c>
      <c r="P21" s="190" t="s">
        <v>38</v>
      </c>
      <c r="Q21" s="175"/>
      <c r="R21" s="175"/>
      <c r="S21" s="176" t="str">
        <f t="shared" ref="S21" si="0">E21</f>
        <v>National government</v>
      </c>
      <c r="T21" s="177">
        <f>F21</f>
        <v>1</v>
      </c>
      <c r="U21" s="178">
        <f>$J$21/T21</f>
        <v>42885900</v>
      </c>
    </row>
    <row r="22" spans="3:21" ht="14.65" customHeight="1">
      <c r="C22" s="19" t="s">
        <v>39</v>
      </c>
      <c r="D22" s="51" t="s">
        <v>40</v>
      </c>
      <c r="E22" s="89" t="s">
        <v>41</v>
      </c>
      <c r="F22" s="103">
        <v>146</v>
      </c>
      <c r="G22" s="91" t="s">
        <v>42</v>
      </c>
      <c r="H22" s="91" t="s">
        <v>42</v>
      </c>
      <c r="I22" s="92" t="s">
        <v>43</v>
      </c>
      <c r="J22" s="99"/>
      <c r="K22" s="50"/>
      <c r="L22" s="96" t="s">
        <v>44</v>
      </c>
      <c r="N22" s="196" t="s">
        <v>45</v>
      </c>
      <c r="O22" s="189" t="s">
        <v>43</v>
      </c>
      <c r="P22" s="190" t="s">
        <v>46</v>
      </c>
      <c r="Q22" s="175" t="str">
        <f>IF(F22&gt;2,"YES","NO")</f>
        <v>YES</v>
      </c>
      <c r="R22" s="175" t="str">
        <f>LEFT(I22,1)</f>
        <v>2</v>
      </c>
      <c r="S22" s="176" t="str">
        <f>E22</f>
        <v>Districts  / Cities (LC5)</v>
      </c>
      <c r="T22" s="177">
        <f>F22</f>
        <v>146</v>
      </c>
      <c r="U22" s="178">
        <f>IF(J22&gt;0,J22/T22,$J$21/T22)</f>
        <v>293739.0410958904</v>
      </c>
    </row>
    <row r="23" spans="3:21" ht="14.65" customHeight="1">
      <c r="C23" s="19" t="s">
        <v>47</v>
      </c>
      <c r="D23" s="51" t="s">
        <v>48</v>
      </c>
      <c r="E23" s="89" t="s">
        <v>49</v>
      </c>
      <c r="F23" s="103">
        <v>51</v>
      </c>
      <c r="G23" s="91" t="s">
        <v>50</v>
      </c>
      <c r="H23" s="91" t="s">
        <v>50</v>
      </c>
      <c r="I23" s="92" t="s">
        <v>51</v>
      </c>
      <c r="J23" s="99">
        <v>15996441</v>
      </c>
      <c r="K23" s="50"/>
      <c r="L23" s="96" t="s">
        <v>52</v>
      </c>
      <c r="N23" s="196" t="s">
        <v>53</v>
      </c>
      <c r="O23" s="189" t="s">
        <v>54</v>
      </c>
      <c r="P23" s="190" t="s">
        <v>55</v>
      </c>
      <c r="Q23" s="179" t="str">
        <f>IF(F23&gt;2,"YES","NO")</f>
        <v>YES</v>
      </c>
      <c r="R23" s="179" t="str">
        <f>LEFT(I23,1)</f>
        <v>4</v>
      </c>
      <c r="S23" s="2" t="str">
        <f>E23</f>
        <v>Municipalities / City Divisions (LC4)</v>
      </c>
      <c r="T23" s="180">
        <f>F23</f>
        <v>51</v>
      </c>
      <c r="U23" s="181">
        <f t="shared" ref="U23:U25" si="1">IF(J23&gt;0,J23/T23,$J$21/T23)</f>
        <v>313655.70588235295</v>
      </c>
    </row>
    <row r="24" spans="3:21" ht="14.65" customHeight="1">
      <c r="C24" s="19" t="s">
        <v>56</v>
      </c>
      <c r="D24" s="51" t="s">
        <v>57</v>
      </c>
      <c r="E24" s="89" t="s">
        <v>58</v>
      </c>
      <c r="F24" s="103">
        <v>2165</v>
      </c>
      <c r="G24" s="91" t="s">
        <v>42</v>
      </c>
      <c r="H24" s="91" t="s">
        <v>50</v>
      </c>
      <c r="I24" s="92" t="s">
        <v>54</v>
      </c>
      <c r="J24" s="99"/>
      <c r="K24" s="50"/>
      <c r="L24" s="96" t="s">
        <v>59</v>
      </c>
      <c r="N24" s="196" t="s">
        <v>60</v>
      </c>
      <c r="O24" s="189" t="s">
        <v>51</v>
      </c>
      <c r="P24" s="190" t="s">
        <v>61</v>
      </c>
      <c r="Q24" s="179" t="str">
        <f>IF(F24&gt;2,"YES","NO")</f>
        <v>YES</v>
      </c>
      <c r="R24" s="179" t="str">
        <f>LEFT(I24,1)</f>
        <v>3</v>
      </c>
      <c r="S24" s="2" t="str">
        <f>E24</f>
        <v>Subcounties / Towns / Municipal Divisions (LC3)</v>
      </c>
      <c r="T24" s="180">
        <f>F24</f>
        <v>2165</v>
      </c>
      <c r="U24" s="181">
        <f t="shared" si="1"/>
        <v>19808.729792147806</v>
      </c>
    </row>
    <row r="25" spans="3:21" ht="14.65" customHeight="1" thickBot="1">
      <c r="C25" s="20" t="s">
        <v>62</v>
      </c>
      <c r="D25" s="52" t="s">
        <v>63</v>
      </c>
      <c r="E25" s="90" t="s">
        <v>64</v>
      </c>
      <c r="F25" s="104">
        <v>10594</v>
      </c>
      <c r="G25" s="93" t="s">
        <v>42</v>
      </c>
      <c r="H25" s="93" t="s">
        <v>50</v>
      </c>
      <c r="I25" s="94" t="s">
        <v>65</v>
      </c>
      <c r="J25" s="100"/>
      <c r="K25" s="50"/>
      <c r="L25" s="97" t="s">
        <v>66</v>
      </c>
      <c r="N25" s="196" t="s">
        <v>67</v>
      </c>
      <c r="O25" s="189" t="s">
        <v>68</v>
      </c>
      <c r="P25" s="190" t="s">
        <v>69</v>
      </c>
      <c r="Q25" s="182" t="str">
        <f>IF(F25&gt;2,"YES","NO")</f>
        <v>YES</v>
      </c>
      <c r="R25" s="182" t="str">
        <f>LEFT(I25,1)</f>
        <v>6</v>
      </c>
      <c r="S25" s="23" t="str">
        <f>E25</f>
        <v>Parishes / Wards (LC2)</v>
      </c>
      <c r="T25" s="183">
        <f>F25</f>
        <v>10594</v>
      </c>
      <c r="U25" s="184">
        <f t="shared" si="1"/>
        <v>4048.131017557108</v>
      </c>
    </row>
    <row r="26" spans="3:21" ht="14.7" thickBot="1">
      <c r="N26" s="197" t="s">
        <v>70</v>
      </c>
      <c r="O26" s="191" t="s">
        <v>65</v>
      </c>
      <c r="P26" s="192" t="s">
        <v>71</v>
      </c>
      <c r="Q26" s="182">
        <f>COUNTIF(Q22:Q25,"YES")</f>
        <v>4</v>
      </c>
      <c r="R26" s="182"/>
      <c r="S26" s="23"/>
      <c r="T26" s="23"/>
      <c r="U26" s="120"/>
    </row>
    <row r="27" spans="3:21" s="7" customFormat="1" ht="14.7" thickBot="1">
      <c r="D27" s="10"/>
      <c r="F27" s="10"/>
      <c r="G27" s="10"/>
      <c r="H27" s="10"/>
      <c r="I27" s="10"/>
      <c r="J27" s="10"/>
    </row>
    <row r="28" spans="3:21">
      <c r="C28" s="188" t="s">
        <v>72</v>
      </c>
    </row>
    <row r="29" spans="3:21" hidden="1">
      <c r="D29" s="29" t="s">
        <v>73</v>
      </c>
      <c r="E29" s="2" t="s">
        <v>32</v>
      </c>
      <c r="F29" s="29" t="s">
        <v>32</v>
      </c>
    </row>
    <row r="30" spans="3:21" hidden="1">
      <c r="D30" s="2" t="s">
        <v>74</v>
      </c>
      <c r="E30" s="2" t="s">
        <v>75</v>
      </c>
      <c r="F30" s="2" t="s">
        <v>76</v>
      </c>
    </row>
    <row r="31" spans="3:21" hidden="1">
      <c r="D31" s="2" t="s">
        <v>77</v>
      </c>
      <c r="E31" s="2" t="s">
        <v>78</v>
      </c>
      <c r="F31" s="2" t="s">
        <v>79</v>
      </c>
    </row>
    <row r="32" spans="3:21" hidden="1">
      <c r="D32" s="2" t="s">
        <v>80</v>
      </c>
      <c r="E32" s="2" t="s">
        <v>81</v>
      </c>
      <c r="F32" s="2" t="s">
        <v>82</v>
      </c>
    </row>
    <row r="33" spans="4:10" hidden="1">
      <c r="D33" s="2" t="s">
        <v>83</v>
      </c>
      <c r="E33" s="2" t="s">
        <v>84</v>
      </c>
      <c r="F33" s="2" t="s">
        <v>85</v>
      </c>
    </row>
    <row r="34" spans="4:10" hidden="1">
      <c r="D34" s="2" t="s">
        <v>86</v>
      </c>
      <c r="E34" s="2" t="s">
        <v>87</v>
      </c>
      <c r="F34" s="2" t="s">
        <v>88</v>
      </c>
    </row>
    <row r="35" spans="4:10" hidden="1">
      <c r="D35" s="2" t="s">
        <v>89</v>
      </c>
      <c r="E35" s="2" t="s">
        <v>90</v>
      </c>
      <c r="F35" s="2" t="s">
        <v>91</v>
      </c>
    </row>
    <row r="36" spans="4:10" hidden="1">
      <c r="D36" s="2" t="s">
        <v>92</v>
      </c>
      <c r="E36" s="2" t="s">
        <v>93</v>
      </c>
      <c r="F36" s="2" t="s">
        <v>94</v>
      </c>
      <c r="G36"/>
      <c r="H36"/>
      <c r="I36"/>
      <c r="J36"/>
    </row>
    <row r="37" spans="4:10" hidden="1">
      <c r="D37" s="2" t="s">
        <v>95</v>
      </c>
      <c r="E37" s="2" t="s">
        <v>96</v>
      </c>
      <c r="F37" s="2" t="s">
        <v>97</v>
      </c>
      <c r="G37"/>
      <c r="H37"/>
      <c r="I37"/>
      <c r="J37"/>
    </row>
    <row r="38" spans="4:10" hidden="1">
      <c r="D38" s="2" t="s">
        <v>98</v>
      </c>
      <c r="E38" s="2" t="s">
        <v>99</v>
      </c>
      <c r="F38" s="2" t="s">
        <v>100</v>
      </c>
      <c r="G38"/>
      <c r="H38"/>
      <c r="I38"/>
      <c r="J38"/>
    </row>
    <row r="39" spans="4:10" hidden="1">
      <c r="D39" s="2" t="s">
        <v>101</v>
      </c>
      <c r="E39" s="2" t="s">
        <v>102</v>
      </c>
      <c r="F39" s="2" t="s">
        <v>103</v>
      </c>
      <c r="G39"/>
      <c r="H39"/>
      <c r="I39"/>
      <c r="J39"/>
    </row>
    <row r="40" spans="4:10" hidden="1">
      <c r="D40" s="2" t="s">
        <v>104</v>
      </c>
      <c r="E40" s="2" t="s">
        <v>105</v>
      </c>
      <c r="F40" s="2" t="s">
        <v>106</v>
      </c>
    </row>
    <row r="41" spans="4:10" hidden="1">
      <c r="D41" s="2" t="s">
        <v>107</v>
      </c>
      <c r="E41" s="2" t="s">
        <v>108</v>
      </c>
      <c r="F41" s="2" t="s">
        <v>109</v>
      </c>
    </row>
    <row r="42" spans="4:10" hidden="1">
      <c r="D42" s="2" t="s">
        <v>110</v>
      </c>
      <c r="E42" s="2" t="s">
        <v>111</v>
      </c>
      <c r="F42" s="2" t="s">
        <v>112</v>
      </c>
    </row>
    <row r="43" spans="4:10" hidden="1">
      <c r="D43" s="2" t="s">
        <v>113</v>
      </c>
      <c r="E43" s="2" t="s">
        <v>114</v>
      </c>
      <c r="F43" s="2" t="s">
        <v>115</v>
      </c>
    </row>
    <row r="44" spans="4:10" hidden="1">
      <c r="D44" s="2" t="s">
        <v>116</v>
      </c>
      <c r="E44" s="2" t="s">
        <v>117</v>
      </c>
      <c r="F44" s="2" t="s">
        <v>118</v>
      </c>
    </row>
    <row r="45" spans="4:10" hidden="1">
      <c r="D45" s="2" t="s">
        <v>119</v>
      </c>
      <c r="E45" s="2" t="s">
        <v>120</v>
      </c>
      <c r="F45" s="2" t="s">
        <v>121</v>
      </c>
    </row>
    <row r="46" spans="4:10" hidden="1">
      <c r="D46" s="2" t="s">
        <v>122</v>
      </c>
      <c r="E46" s="2" t="s">
        <v>123</v>
      </c>
      <c r="F46" s="2" t="s">
        <v>124</v>
      </c>
    </row>
    <row r="47" spans="4:10" hidden="1">
      <c r="D47" s="2" t="s">
        <v>125</v>
      </c>
      <c r="E47" s="2" t="s">
        <v>126</v>
      </c>
      <c r="F47" s="2" t="s">
        <v>127</v>
      </c>
    </row>
    <row r="48" spans="4:10" hidden="1">
      <c r="D48" s="2" t="s">
        <v>128</v>
      </c>
      <c r="E48" s="2" t="s">
        <v>129</v>
      </c>
      <c r="F48" s="2" t="s">
        <v>130</v>
      </c>
    </row>
    <row r="49" spans="4:6" hidden="1">
      <c r="D49" s="2" t="s">
        <v>131</v>
      </c>
      <c r="E49" s="2" t="s">
        <v>132</v>
      </c>
      <c r="F49" s="2" t="s">
        <v>133</v>
      </c>
    </row>
    <row r="50" spans="4:6" hidden="1">
      <c r="D50" s="2" t="s">
        <v>134</v>
      </c>
      <c r="E50" s="2" t="s">
        <v>135</v>
      </c>
      <c r="F50" s="2" t="s">
        <v>136</v>
      </c>
    </row>
    <row r="51" spans="4:6" hidden="1">
      <c r="D51" s="2" t="s">
        <v>137</v>
      </c>
      <c r="E51" s="2" t="s">
        <v>138</v>
      </c>
      <c r="F51" s="2" t="s">
        <v>139</v>
      </c>
    </row>
    <row r="52" spans="4:6" hidden="1">
      <c r="D52" s="2" t="s">
        <v>140</v>
      </c>
      <c r="E52" s="2" t="s">
        <v>141</v>
      </c>
      <c r="F52" s="2" t="s">
        <v>142</v>
      </c>
    </row>
    <row r="53" spans="4:6" hidden="1">
      <c r="D53" s="2" t="s">
        <v>143</v>
      </c>
      <c r="E53" s="2" t="s">
        <v>144</v>
      </c>
      <c r="F53" s="2" t="s">
        <v>145</v>
      </c>
    </row>
    <row r="54" spans="4:6" hidden="1">
      <c r="D54" s="2" t="s">
        <v>146</v>
      </c>
      <c r="E54" s="2" t="s">
        <v>147</v>
      </c>
      <c r="F54" s="2" t="s">
        <v>148</v>
      </c>
    </row>
    <row r="55" spans="4:6" hidden="1">
      <c r="D55" s="2" t="s">
        <v>149</v>
      </c>
      <c r="E55" s="2" t="s">
        <v>150</v>
      </c>
      <c r="F55" s="2" t="s">
        <v>151</v>
      </c>
    </row>
    <row r="56" spans="4:6" hidden="1">
      <c r="D56" s="2" t="s">
        <v>152</v>
      </c>
      <c r="E56" s="2" t="s">
        <v>153</v>
      </c>
      <c r="F56" s="2" t="s">
        <v>154</v>
      </c>
    </row>
    <row r="57" spans="4:6" hidden="1">
      <c r="D57" s="2" t="s">
        <v>155</v>
      </c>
      <c r="E57" s="2" t="s">
        <v>156</v>
      </c>
      <c r="F57" s="2" t="s">
        <v>157</v>
      </c>
    </row>
    <row r="58" spans="4:6" hidden="1">
      <c r="D58" s="2" t="s">
        <v>158</v>
      </c>
      <c r="E58" s="2" t="s">
        <v>159</v>
      </c>
      <c r="F58" s="2" t="s">
        <v>160</v>
      </c>
    </row>
    <row r="59" spans="4:6" hidden="1">
      <c r="D59" s="2" t="s">
        <v>161</v>
      </c>
      <c r="E59" s="2" t="s">
        <v>162</v>
      </c>
      <c r="F59" s="2" t="s">
        <v>163</v>
      </c>
    </row>
    <row r="60" spans="4:6" hidden="1">
      <c r="D60" s="2" t="s">
        <v>164</v>
      </c>
      <c r="E60" s="2" t="s">
        <v>165</v>
      </c>
      <c r="F60" s="2" t="s">
        <v>166</v>
      </c>
    </row>
    <row r="61" spans="4:6" hidden="1">
      <c r="D61" s="2" t="s">
        <v>167</v>
      </c>
      <c r="E61" s="2" t="s">
        <v>168</v>
      </c>
      <c r="F61" s="2" t="s">
        <v>169</v>
      </c>
    </row>
    <row r="62" spans="4:6" hidden="1">
      <c r="D62" s="2" t="s">
        <v>170</v>
      </c>
      <c r="E62" s="2" t="s">
        <v>171</v>
      </c>
      <c r="F62" s="2" t="s">
        <v>172</v>
      </c>
    </row>
    <row r="63" spans="4:6" hidden="1">
      <c r="D63" s="2" t="s">
        <v>173</v>
      </c>
      <c r="E63" s="2" t="s">
        <v>174</v>
      </c>
      <c r="F63" s="2" t="s">
        <v>175</v>
      </c>
    </row>
    <row r="64" spans="4:6" hidden="1">
      <c r="D64" s="2" t="s">
        <v>176</v>
      </c>
      <c r="E64" s="2" t="s">
        <v>177</v>
      </c>
      <c r="F64" s="2" t="s">
        <v>178</v>
      </c>
    </row>
    <row r="65" spans="4:6" hidden="1">
      <c r="D65" s="2" t="s">
        <v>179</v>
      </c>
      <c r="E65" s="2" t="s">
        <v>180</v>
      </c>
      <c r="F65" s="2" t="s">
        <v>181</v>
      </c>
    </row>
    <row r="66" spans="4:6" hidden="1">
      <c r="D66" s="2" t="s">
        <v>182</v>
      </c>
      <c r="E66" s="2" t="s">
        <v>183</v>
      </c>
      <c r="F66" s="2" t="s">
        <v>184</v>
      </c>
    </row>
    <row r="67" spans="4:6" hidden="1">
      <c r="D67" s="2" t="s">
        <v>185</v>
      </c>
      <c r="E67" s="2" t="s">
        <v>186</v>
      </c>
      <c r="F67" s="2" t="s">
        <v>187</v>
      </c>
    </row>
    <row r="68" spans="4:6" hidden="1">
      <c r="D68" s="2" t="s">
        <v>188</v>
      </c>
      <c r="E68" s="2" t="s">
        <v>189</v>
      </c>
      <c r="F68" s="2" t="s">
        <v>190</v>
      </c>
    </row>
    <row r="69" spans="4:6" hidden="1">
      <c r="D69" s="2" t="s">
        <v>191</v>
      </c>
      <c r="E69" s="2" t="s">
        <v>192</v>
      </c>
      <c r="F69" s="2" t="s">
        <v>193</v>
      </c>
    </row>
    <row r="70" spans="4:6" hidden="1">
      <c r="D70" s="2" t="s">
        <v>194</v>
      </c>
      <c r="E70" s="2" t="s">
        <v>195</v>
      </c>
      <c r="F70" s="2" t="s">
        <v>196</v>
      </c>
    </row>
    <row r="71" spans="4:6" hidden="1">
      <c r="D71" s="2" t="s">
        <v>197</v>
      </c>
      <c r="E71" s="2" t="s">
        <v>198</v>
      </c>
      <c r="F71" s="2" t="s">
        <v>199</v>
      </c>
    </row>
    <row r="72" spans="4:6" hidden="1">
      <c r="D72" s="2" t="s">
        <v>200</v>
      </c>
      <c r="E72" s="2" t="s">
        <v>201</v>
      </c>
      <c r="F72" s="2" t="s">
        <v>202</v>
      </c>
    </row>
    <row r="73" spans="4:6" hidden="1">
      <c r="D73" s="2" t="s">
        <v>203</v>
      </c>
      <c r="E73" s="2" t="s">
        <v>204</v>
      </c>
      <c r="F73" s="2" t="s">
        <v>205</v>
      </c>
    </row>
    <row r="74" spans="4:6" hidden="1">
      <c r="D74" s="2" t="s">
        <v>206</v>
      </c>
      <c r="E74" s="2" t="s">
        <v>207</v>
      </c>
      <c r="F74" s="2" t="s">
        <v>208</v>
      </c>
    </row>
    <row r="75" spans="4:6" hidden="1">
      <c r="D75" s="2" t="s">
        <v>209</v>
      </c>
      <c r="E75" s="2" t="s">
        <v>210</v>
      </c>
      <c r="F75" s="2" t="s">
        <v>211</v>
      </c>
    </row>
    <row r="76" spans="4:6" hidden="1">
      <c r="D76" s="2" t="s">
        <v>212</v>
      </c>
      <c r="E76" s="2" t="s">
        <v>213</v>
      </c>
      <c r="F76" s="2" t="s">
        <v>214</v>
      </c>
    </row>
    <row r="77" spans="4:6" hidden="1">
      <c r="D77" s="2" t="s">
        <v>215</v>
      </c>
      <c r="E77" s="2" t="s">
        <v>216</v>
      </c>
      <c r="F77" s="2" t="s">
        <v>217</v>
      </c>
    </row>
    <row r="78" spans="4:6" hidden="1">
      <c r="D78" s="2" t="s">
        <v>218</v>
      </c>
      <c r="E78" s="2" t="s">
        <v>219</v>
      </c>
      <c r="F78" s="2" t="s">
        <v>220</v>
      </c>
    </row>
    <row r="79" spans="4:6" hidden="1">
      <c r="D79" s="2" t="s">
        <v>221</v>
      </c>
      <c r="E79" s="2" t="s">
        <v>222</v>
      </c>
      <c r="F79" s="2" t="s">
        <v>223</v>
      </c>
    </row>
    <row r="80" spans="4:6" hidden="1">
      <c r="D80" s="2" t="s">
        <v>224</v>
      </c>
      <c r="E80" s="2" t="s">
        <v>225</v>
      </c>
      <c r="F80" s="2" t="s">
        <v>226</v>
      </c>
    </row>
    <row r="81" spans="4:6" hidden="1">
      <c r="D81" s="2" t="s">
        <v>227</v>
      </c>
      <c r="E81" s="2" t="s">
        <v>228</v>
      </c>
      <c r="F81" s="2" t="s">
        <v>229</v>
      </c>
    </row>
    <row r="82" spans="4:6" hidden="1">
      <c r="D82" s="2" t="s">
        <v>230</v>
      </c>
      <c r="E82" s="2" t="s">
        <v>231</v>
      </c>
      <c r="F82" s="2" t="s">
        <v>232</v>
      </c>
    </row>
    <row r="83" spans="4:6" hidden="1">
      <c r="D83" s="2" t="s">
        <v>233</v>
      </c>
      <c r="E83" s="2" t="s">
        <v>234</v>
      </c>
      <c r="F83" s="2" t="s">
        <v>235</v>
      </c>
    </row>
    <row r="84" spans="4:6" hidden="1">
      <c r="D84" s="2" t="s">
        <v>236</v>
      </c>
      <c r="E84" s="2" t="s">
        <v>237</v>
      </c>
      <c r="F84" s="2" t="s">
        <v>238</v>
      </c>
    </row>
    <row r="85" spans="4:6" hidden="1">
      <c r="D85" s="2" t="s">
        <v>239</v>
      </c>
      <c r="E85" s="2" t="s">
        <v>240</v>
      </c>
      <c r="F85" s="2" t="s">
        <v>241</v>
      </c>
    </row>
    <row r="86" spans="4:6" hidden="1">
      <c r="D86" s="2" t="s">
        <v>242</v>
      </c>
      <c r="E86" s="2" t="s">
        <v>243</v>
      </c>
      <c r="F86" s="2" t="s">
        <v>244</v>
      </c>
    </row>
    <row r="87" spans="4:6" hidden="1">
      <c r="D87" s="2" t="s">
        <v>245</v>
      </c>
      <c r="E87" s="2" t="s">
        <v>246</v>
      </c>
      <c r="F87" s="2" t="s">
        <v>247</v>
      </c>
    </row>
    <row r="88" spans="4:6" hidden="1">
      <c r="D88" s="2" t="s">
        <v>248</v>
      </c>
      <c r="E88" s="2" t="s">
        <v>249</v>
      </c>
      <c r="F88" s="2" t="s">
        <v>250</v>
      </c>
    </row>
    <row r="89" spans="4:6" hidden="1">
      <c r="D89" s="2" t="s">
        <v>251</v>
      </c>
      <c r="E89" s="2" t="s">
        <v>252</v>
      </c>
      <c r="F89" s="2" t="s">
        <v>253</v>
      </c>
    </row>
    <row r="90" spans="4:6" hidden="1">
      <c r="D90" s="2" t="s">
        <v>254</v>
      </c>
      <c r="E90" s="2" t="s">
        <v>255</v>
      </c>
      <c r="F90" s="2" t="s">
        <v>256</v>
      </c>
    </row>
    <row r="91" spans="4:6" hidden="1">
      <c r="D91" s="2" t="s">
        <v>257</v>
      </c>
      <c r="E91" s="2" t="s">
        <v>258</v>
      </c>
      <c r="F91" s="2" t="s">
        <v>259</v>
      </c>
    </row>
    <row r="92" spans="4:6" hidden="1">
      <c r="D92" s="2" t="s">
        <v>260</v>
      </c>
      <c r="E92" s="2" t="s">
        <v>261</v>
      </c>
      <c r="F92" s="2" t="s">
        <v>262</v>
      </c>
    </row>
    <row r="93" spans="4:6" hidden="1">
      <c r="D93" s="2" t="s">
        <v>263</v>
      </c>
      <c r="E93" s="2" t="s">
        <v>264</v>
      </c>
      <c r="F93" s="2" t="s">
        <v>265</v>
      </c>
    </row>
    <row r="94" spans="4:6" hidden="1">
      <c r="D94" s="2" t="s">
        <v>266</v>
      </c>
      <c r="E94" s="2" t="s">
        <v>267</v>
      </c>
      <c r="F94" s="2" t="s">
        <v>268</v>
      </c>
    </row>
    <row r="95" spans="4:6" hidden="1">
      <c r="D95" s="2" t="s">
        <v>269</v>
      </c>
      <c r="E95" s="2" t="s">
        <v>270</v>
      </c>
      <c r="F95" s="2" t="s">
        <v>271</v>
      </c>
    </row>
    <row r="96" spans="4:6" hidden="1">
      <c r="D96" s="2" t="s">
        <v>272</v>
      </c>
      <c r="E96" s="2" t="s">
        <v>273</v>
      </c>
      <c r="F96" s="2" t="s">
        <v>274</v>
      </c>
    </row>
    <row r="97" spans="4:6" hidden="1">
      <c r="D97" s="2" t="s">
        <v>275</v>
      </c>
      <c r="E97" s="2" t="s">
        <v>276</v>
      </c>
      <c r="F97" s="2" t="s">
        <v>277</v>
      </c>
    </row>
    <row r="98" spans="4:6" hidden="1">
      <c r="D98" s="2" t="s">
        <v>278</v>
      </c>
      <c r="E98" s="2" t="s">
        <v>279</v>
      </c>
      <c r="F98" s="2" t="s">
        <v>280</v>
      </c>
    </row>
    <row r="99" spans="4:6" hidden="1">
      <c r="D99" s="2" t="s">
        <v>281</v>
      </c>
      <c r="E99" s="2" t="s">
        <v>282</v>
      </c>
      <c r="F99" s="2" t="s">
        <v>283</v>
      </c>
    </row>
    <row r="100" spans="4:6" hidden="1">
      <c r="D100" s="2" t="s">
        <v>284</v>
      </c>
      <c r="E100" s="2" t="s">
        <v>285</v>
      </c>
      <c r="F100" s="2" t="s">
        <v>286</v>
      </c>
    </row>
    <row r="101" spans="4:6" hidden="1">
      <c r="D101" s="2" t="s">
        <v>287</v>
      </c>
      <c r="E101" s="2" t="s">
        <v>288</v>
      </c>
      <c r="F101" s="2" t="s">
        <v>289</v>
      </c>
    </row>
    <row r="102" spans="4:6" hidden="1">
      <c r="D102" s="2" t="s">
        <v>290</v>
      </c>
      <c r="E102" s="2" t="s">
        <v>291</v>
      </c>
      <c r="F102" s="2" t="s">
        <v>292</v>
      </c>
    </row>
    <row r="103" spans="4:6" hidden="1">
      <c r="D103" s="2" t="s">
        <v>293</v>
      </c>
      <c r="E103" s="2" t="s">
        <v>294</v>
      </c>
      <c r="F103" s="2" t="s">
        <v>295</v>
      </c>
    </row>
    <row r="104" spans="4:6" hidden="1">
      <c r="D104" s="2" t="s">
        <v>296</v>
      </c>
      <c r="E104" s="2" t="s">
        <v>297</v>
      </c>
      <c r="F104" s="2" t="s">
        <v>298</v>
      </c>
    </row>
    <row r="105" spans="4:6" hidden="1">
      <c r="D105" s="2" t="s">
        <v>299</v>
      </c>
      <c r="E105" s="2" t="s">
        <v>300</v>
      </c>
      <c r="F105" s="2" t="s">
        <v>301</v>
      </c>
    </row>
    <row r="106" spans="4:6" hidden="1">
      <c r="D106" s="2" t="s">
        <v>302</v>
      </c>
      <c r="E106" s="2" t="s">
        <v>303</v>
      </c>
      <c r="F106" s="2" t="s">
        <v>304</v>
      </c>
    </row>
    <row r="107" spans="4:6" hidden="1">
      <c r="D107" s="2" t="s">
        <v>305</v>
      </c>
      <c r="E107" s="2" t="s">
        <v>306</v>
      </c>
      <c r="F107" s="2" t="s">
        <v>307</v>
      </c>
    </row>
    <row r="108" spans="4:6" hidden="1">
      <c r="D108" s="2" t="s">
        <v>308</v>
      </c>
      <c r="E108" s="2" t="s">
        <v>309</v>
      </c>
      <c r="F108" s="2" t="s">
        <v>310</v>
      </c>
    </row>
    <row r="109" spans="4:6" hidden="1">
      <c r="D109" s="2" t="s">
        <v>311</v>
      </c>
      <c r="E109" s="2" t="s">
        <v>312</v>
      </c>
      <c r="F109" s="2" t="s">
        <v>313</v>
      </c>
    </row>
    <row r="110" spans="4:6" hidden="1">
      <c r="D110" s="2" t="s">
        <v>314</v>
      </c>
      <c r="E110" s="2" t="s">
        <v>315</v>
      </c>
      <c r="F110" s="2" t="s">
        <v>316</v>
      </c>
    </row>
    <row r="111" spans="4:6" hidden="1">
      <c r="D111" s="2" t="s">
        <v>317</v>
      </c>
      <c r="E111" s="2" t="s">
        <v>318</v>
      </c>
      <c r="F111" s="2" t="s">
        <v>319</v>
      </c>
    </row>
    <row r="112" spans="4:6" hidden="1">
      <c r="D112" s="2" t="s">
        <v>320</v>
      </c>
      <c r="E112" s="2" t="s">
        <v>321</v>
      </c>
      <c r="F112" s="2" t="s">
        <v>322</v>
      </c>
    </row>
    <row r="113" spans="4:6" hidden="1">
      <c r="D113" s="2" t="s">
        <v>323</v>
      </c>
      <c r="E113" s="2" t="s">
        <v>324</v>
      </c>
      <c r="F113" s="2" t="s">
        <v>325</v>
      </c>
    </row>
    <row r="114" spans="4:6" hidden="1">
      <c r="D114" s="2" t="s">
        <v>326</v>
      </c>
      <c r="E114" s="2" t="s">
        <v>327</v>
      </c>
      <c r="F114" s="2" t="s">
        <v>328</v>
      </c>
    </row>
    <row r="115" spans="4:6" hidden="1">
      <c r="D115" s="2" t="s">
        <v>329</v>
      </c>
      <c r="E115" s="2" t="s">
        <v>330</v>
      </c>
      <c r="F115" s="2" t="s">
        <v>331</v>
      </c>
    </row>
    <row r="116" spans="4:6" hidden="1">
      <c r="D116" s="2" t="s">
        <v>332</v>
      </c>
      <c r="E116" s="2" t="s">
        <v>333</v>
      </c>
      <c r="F116" s="2" t="s">
        <v>334</v>
      </c>
    </row>
    <row r="117" spans="4:6" hidden="1">
      <c r="D117" s="2" t="s">
        <v>335</v>
      </c>
      <c r="E117" s="2" t="s">
        <v>336</v>
      </c>
      <c r="F117" s="2" t="s">
        <v>337</v>
      </c>
    </row>
    <row r="118" spans="4:6" hidden="1">
      <c r="D118" s="2" t="s">
        <v>338</v>
      </c>
      <c r="E118" s="2" t="s">
        <v>339</v>
      </c>
      <c r="F118" s="2" t="s">
        <v>340</v>
      </c>
    </row>
    <row r="119" spans="4:6" hidden="1">
      <c r="D119" s="2" t="s">
        <v>341</v>
      </c>
      <c r="E119" s="2" t="s">
        <v>342</v>
      </c>
      <c r="F119" s="2" t="s">
        <v>343</v>
      </c>
    </row>
    <row r="120" spans="4:6" hidden="1">
      <c r="D120" s="2" t="s">
        <v>344</v>
      </c>
      <c r="E120" s="2" t="s">
        <v>345</v>
      </c>
      <c r="F120" s="2" t="s">
        <v>346</v>
      </c>
    </row>
    <row r="121" spans="4:6" hidden="1">
      <c r="D121" s="2" t="s">
        <v>347</v>
      </c>
      <c r="E121" s="2" t="s">
        <v>348</v>
      </c>
      <c r="F121" s="2" t="s">
        <v>349</v>
      </c>
    </row>
    <row r="122" spans="4:6" hidden="1">
      <c r="D122" s="2" t="s">
        <v>350</v>
      </c>
      <c r="E122" s="2" t="s">
        <v>351</v>
      </c>
      <c r="F122" s="2" t="s">
        <v>352</v>
      </c>
    </row>
    <row r="123" spans="4:6" hidden="1">
      <c r="D123" s="2" t="s">
        <v>353</v>
      </c>
      <c r="E123" s="2" t="s">
        <v>354</v>
      </c>
      <c r="F123" s="2" t="s">
        <v>355</v>
      </c>
    </row>
    <row r="124" spans="4:6" hidden="1">
      <c r="D124" s="2" t="s">
        <v>356</v>
      </c>
      <c r="E124" s="2" t="s">
        <v>357</v>
      </c>
      <c r="F124" s="2" t="s">
        <v>358</v>
      </c>
    </row>
    <row r="125" spans="4:6" hidden="1">
      <c r="D125" s="2" t="s">
        <v>359</v>
      </c>
      <c r="E125" s="2" t="s">
        <v>360</v>
      </c>
      <c r="F125" s="2" t="s">
        <v>361</v>
      </c>
    </row>
    <row r="126" spans="4:6" hidden="1">
      <c r="D126" s="2" t="s">
        <v>362</v>
      </c>
      <c r="E126" s="2" t="s">
        <v>363</v>
      </c>
      <c r="F126" s="2" t="s">
        <v>364</v>
      </c>
    </row>
    <row r="127" spans="4:6" hidden="1">
      <c r="D127" s="2" t="s">
        <v>365</v>
      </c>
      <c r="E127" s="2" t="s">
        <v>366</v>
      </c>
      <c r="F127" s="2" t="s">
        <v>367</v>
      </c>
    </row>
    <row r="128" spans="4:6" hidden="1">
      <c r="D128" s="2" t="s">
        <v>368</v>
      </c>
      <c r="E128" s="2" t="s">
        <v>369</v>
      </c>
      <c r="F128" s="2" t="s">
        <v>370</v>
      </c>
    </row>
    <row r="129" spans="4:6" hidden="1">
      <c r="D129" s="2" t="s">
        <v>371</v>
      </c>
      <c r="E129" s="2" t="s">
        <v>372</v>
      </c>
      <c r="F129" s="2" t="s">
        <v>373</v>
      </c>
    </row>
    <row r="130" spans="4:6" hidden="1">
      <c r="D130" s="2" t="s">
        <v>374</v>
      </c>
      <c r="E130" s="2" t="s">
        <v>375</v>
      </c>
      <c r="F130" s="2" t="s">
        <v>376</v>
      </c>
    </row>
    <row r="131" spans="4:6" hidden="1">
      <c r="D131" s="2" t="s">
        <v>377</v>
      </c>
      <c r="E131" s="2" t="s">
        <v>378</v>
      </c>
      <c r="F131" s="2" t="s">
        <v>379</v>
      </c>
    </row>
    <row r="132" spans="4:6" hidden="1">
      <c r="D132" s="2" t="s">
        <v>380</v>
      </c>
      <c r="E132" s="2" t="s">
        <v>381</v>
      </c>
      <c r="F132" s="2" t="s">
        <v>382</v>
      </c>
    </row>
    <row r="133" spans="4:6" hidden="1">
      <c r="D133" s="2" t="s">
        <v>383</v>
      </c>
      <c r="E133" s="2" t="s">
        <v>384</v>
      </c>
      <c r="F133" s="2" t="s">
        <v>385</v>
      </c>
    </row>
    <row r="134" spans="4:6" hidden="1">
      <c r="D134" s="2" t="s">
        <v>386</v>
      </c>
      <c r="E134" s="2" t="s">
        <v>387</v>
      </c>
      <c r="F134" s="2" t="s">
        <v>388</v>
      </c>
    </row>
    <row r="135" spans="4:6" hidden="1">
      <c r="D135" s="2" t="s">
        <v>389</v>
      </c>
      <c r="E135" s="2" t="s">
        <v>390</v>
      </c>
      <c r="F135" s="2" t="s">
        <v>391</v>
      </c>
    </row>
    <row r="136" spans="4:6" hidden="1">
      <c r="D136" s="2" t="s">
        <v>392</v>
      </c>
      <c r="E136" s="2" t="s">
        <v>393</v>
      </c>
      <c r="F136" s="2" t="s">
        <v>394</v>
      </c>
    </row>
    <row r="137" spans="4:6" hidden="1">
      <c r="D137" s="2" t="s">
        <v>395</v>
      </c>
      <c r="E137" s="2" t="s">
        <v>396</v>
      </c>
      <c r="F137" s="2" t="s">
        <v>397</v>
      </c>
    </row>
    <row r="138" spans="4:6" hidden="1">
      <c r="D138" s="2" t="s">
        <v>398</v>
      </c>
      <c r="E138" s="2" t="s">
        <v>399</v>
      </c>
      <c r="F138" s="2" t="s">
        <v>400</v>
      </c>
    </row>
    <row r="139" spans="4:6" hidden="1">
      <c r="D139" s="2" t="s">
        <v>401</v>
      </c>
      <c r="E139" s="2" t="s">
        <v>402</v>
      </c>
      <c r="F139" s="2" t="s">
        <v>403</v>
      </c>
    </row>
    <row r="140" spans="4:6" hidden="1">
      <c r="D140" s="2" t="s">
        <v>404</v>
      </c>
      <c r="E140" s="2" t="s">
        <v>405</v>
      </c>
      <c r="F140" s="2" t="s">
        <v>406</v>
      </c>
    </row>
    <row r="141" spans="4:6" hidden="1">
      <c r="D141" s="2" t="s">
        <v>407</v>
      </c>
      <c r="E141" s="2" t="s">
        <v>408</v>
      </c>
      <c r="F141" s="2" t="s">
        <v>409</v>
      </c>
    </row>
    <row r="142" spans="4:6" hidden="1">
      <c r="D142" s="2" t="s">
        <v>410</v>
      </c>
      <c r="E142" s="2" t="s">
        <v>411</v>
      </c>
      <c r="F142" s="2" t="s">
        <v>412</v>
      </c>
    </row>
    <row r="143" spans="4:6" hidden="1">
      <c r="D143" s="2" t="s">
        <v>413</v>
      </c>
      <c r="E143" s="2" t="s">
        <v>414</v>
      </c>
      <c r="F143" s="2" t="s">
        <v>415</v>
      </c>
    </row>
    <row r="144" spans="4:6" hidden="1">
      <c r="D144" s="2" t="s">
        <v>416</v>
      </c>
      <c r="E144" s="2" t="s">
        <v>417</v>
      </c>
      <c r="F144" s="2" t="s">
        <v>418</v>
      </c>
    </row>
    <row r="145" spans="4:6" hidden="1">
      <c r="D145" s="2" t="s">
        <v>419</v>
      </c>
      <c r="E145" s="2" t="s">
        <v>420</v>
      </c>
      <c r="F145" s="2" t="s">
        <v>421</v>
      </c>
    </row>
    <row r="146" spans="4:6" hidden="1">
      <c r="D146" s="2" t="s">
        <v>422</v>
      </c>
      <c r="E146" s="2" t="s">
        <v>423</v>
      </c>
      <c r="F146" s="2" t="s">
        <v>424</v>
      </c>
    </row>
    <row r="147" spans="4:6" hidden="1">
      <c r="D147" s="2" t="s">
        <v>425</v>
      </c>
      <c r="E147" s="2" t="s">
        <v>426</v>
      </c>
      <c r="F147" s="2" t="s">
        <v>427</v>
      </c>
    </row>
    <row r="148" spans="4:6" hidden="1">
      <c r="D148" s="2" t="s">
        <v>428</v>
      </c>
      <c r="E148" s="2" t="s">
        <v>429</v>
      </c>
      <c r="F148" s="2" t="s">
        <v>430</v>
      </c>
    </row>
    <row r="149" spans="4:6" hidden="1">
      <c r="D149" s="2" t="s">
        <v>431</v>
      </c>
      <c r="E149" s="2" t="s">
        <v>432</v>
      </c>
      <c r="F149" s="2" t="s">
        <v>433</v>
      </c>
    </row>
    <row r="150" spans="4:6" hidden="1">
      <c r="D150" s="2" t="s">
        <v>434</v>
      </c>
      <c r="E150" s="2" t="s">
        <v>435</v>
      </c>
      <c r="F150" s="2" t="s">
        <v>436</v>
      </c>
    </row>
    <row r="151" spans="4:6" hidden="1">
      <c r="D151" s="2" t="s">
        <v>437</v>
      </c>
      <c r="E151" s="2" t="s">
        <v>438</v>
      </c>
      <c r="F151" s="2" t="s">
        <v>439</v>
      </c>
    </row>
    <row r="152" spans="4:6" hidden="1">
      <c r="D152" s="2" t="s">
        <v>440</v>
      </c>
      <c r="E152" s="2" t="s">
        <v>441</v>
      </c>
      <c r="F152" s="2" t="s">
        <v>442</v>
      </c>
    </row>
    <row r="153" spans="4:6" hidden="1">
      <c r="D153" s="2" t="s">
        <v>443</v>
      </c>
      <c r="E153" s="2" t="s">
        <v>444</v>
      </c>
      <c r="F153" s="2" t="s">
        <v>445</v>
      </c>
    </row>
    <row r="154" spans="4:6" hidden="1">
      <c r="D154" s="2" t="s">
        <v>446</v>
      </c>
      <c r="E154" s="2" t="s">
        <v>447</v>
      </c>
      <c r="F154" s="2" t="s">
        <v>448</v>
      </c>
    </row>
    <row r="155" spans="4:6" hidden="1">
      <c r="D155" s="2" t="s">
        <v>449</v>
      </c>
      <c r="E155" s="2" t="s">
        <v>450</v>
      </c>
      <c r="F155" s="2" t="s">
        <v>451</v>
      </c>
    </row>
    <row r="156" spans="4:6" hidden="1">
      <c r="D156" s="2" t="s">
        <v>452</v>
      </c>
      <c r="E156" s="2" t="s">
        <v>453</v>
      </c>
      <c r="F156" s="2" t="s">
        <v>454</v>
      </c>
    </row>
    <row r="157" spans="4:6" hidden="1">
      <c r="D157" s="2" t="s">
        <v>455</v>
      </c>
      <c r="E157" s="2" t="s">
        <v>456</v>
      </c>
      <c r="F157" s="2" t="s">
        <v>457</v>
      </c>
    </row>
    <row r="158" spans="4:6" hidden="1">
      <c r="D158" s="2" t="s">
        <v>458</v>
      </c>
      <c r="E158" s="2" t="s">
        <v>459</v>
      </c>
      <c r="F158" s="2" t="s">
        <v>460</v>
      </c>
    </row>
    <row r="159" spans="4:6" hidden="1">
      <c r="D159" s="2" t="s">
        <v>461</v>
      </c>
      <c r="E159" s="2" t="s">
        <v>462</v>
      </c>
      <c r="F159" s="2" t="s">
        <v>463</v>
      </c>
    </row>
    <row r="160" spans="4:6" hidden="1">
      <c r="D160" s="2" t="s">
        <v>464</v>
      </c>
      <c r="E160" s="2" t="s">
        <v>465</v>
      </c>
      <c r="F160" s="2" t="s">
        <v>466</v>
      </c>
    </row>
    <row r="161" spans="4:6" hidden="1">
      <c r="D161" s="2" t="s">
        <v>467</v>
      </c>
      <c r="E161" s="2" t="s">
        <v>468</v>
      </c>
      <c r="F161" s="2" t="s">
        <v>469</v>
      </c>
    </row>
    <row r="162" spans="4:6" hidden="1">
      <c r="D162" s="2" t="s">
        <v>470</v>
      </c>
      <c r="E162" s="2" t="s">
        <v>471</v>
      </c>
      <c r="F162" s="2" t="s">
        <v>472</v>
      </c>
    </row>
    <row r="163" spans="4:6" hidden="1">
      <c r="D163" s="2" t="s">
        <v>473</v>
      </c>
      <c r="E163" s="2" t="s">
        <v>474</v>
      </c>
      <c r="F163" s="2" t="s">
        <v>475</v>
      </c>
    </row>
    <row r="164" spans="4:6" hidden="1">
      <c r="D164" s="2" t="s">
        <v>476</v>
      </c>
      <c r="E164" s="2" t="s">
        <v>477</v>
      </c>
      <c r="F164" s="2" t="s">
        <v>478</v>
      </c>
    </row>
    <row r="165" spans="4:6" hidden="1">
      <c r="D165" s="2" t="s">
        <v>479</v>
      </c>
      <c r="E165" s="2" t="s">
        <v>480</v>
      </c>
      <c r="F165" s="2" t="s">
        <v>481</v>
      </c>
    </row>
    <row r="166" spans="4:6" hidden="1">
      <c r="D166" s="2" t="s">
        <v>482</v>
      </c>
      <c r="E166" s="2" t="s">
        <v>483</v>
      </c>
      <c r="F166" s="2" t="s">
        <v>484</v>
      </c>
    </row>
    <row r="167" spans="4:6" hidden="1">
      <c r="D167" s="2" t="s">
        <v>485</v>
      </c>
      <c r="E167" s="2" t="s">
        <v>486</v>
      </c>
      <c r="F167" s="2" t="s">
        <v>487</v>
      </c>
    </row>
    <row r="168" spans="4:6" hidden="1">
      <c r="D168" s="2" t="s">
        <v>488</v>
      </c>
      <c r="E168" s="2" t="s">
        <v>489</v>
      </c>
      <c r="F168" s="2" t="s">
        <v>490</v>
      </c>
    </row>
    <row r="169" spans="4:6" hidden="1">
      <c r="D169" s="2" t="s">
        <v>491</v>
      </c>
      <c r="E169" s="2" t="s">
        <v>492</v>
      </c>
      <c r="F169" s="2" t="s">
        <v>493</v>
      </c>
    </row>
    <row r="170" spans="4:6" hidden="1">
      <c r="D170" s="2" t="s">
        <v>494</v>
      </c>
      <c r="E170" s="2" t="s">
        <v>495</v>
      </c>
      <c r="F170" s="2" t="s">
        <v>496</v>
      </c>
    </row>
    <row r="171" spans="4:6" hidden="1">
      <c r="D171" s="2" t="s">
        <v>497</v>
      </c>
      <c r="E171" s="2" t="s">
        <v>498</v>
      </c>
      <c r="F171" s="2" t="s">
        <v>499</v>
      </c>
    </row>
    <row r="172" spans="4:6" hidden="1">
      <c r="D172" s="2" t="s">
        <v>500</v>
      </c>
      <c r="E172" s="2" t="s">
        <v>501</v>
      </c>
      <c r="F172" s="2" t="s">
        <v>502</v>
      </c>
    </row>
    <row r="173" spans="4:6" hidden="1">
      <c r="D173" s="2" t="s">
        <v>503</v>
      </c>
      <c r="E173" s="2" t="s">
        <v>504</v>
      </c>
      <c r="F173" s="2" t="s">
        <v>505</v>
      </c>
    </row>
    <row r="174" spans="4:6" hidden="1">
      <c r="D174" s="2" t="s">
        <v>506</v>
      </c>
      <c r="E174" s="2" t="s">
        <v>507</v>
      </c>
      <c r="F174" s="2" t="s">
        <v>508</v>
      </c>
    </row>
    <row r="175" spans="4:6" hidden="1">
      <c r="D175" s="2" t="s">
        <v>509</v>
      </c>
      <c r="E175" s="2" t="s">
        <v>510</v>
      </c>
      <c r="F175" s="2" t="s">
        <v>511</v>
      </c>
    </row>
    <row r="176" spans="4:6" hidden="1">
      <c r="D176" s="2" t="s">
        <v>512</v>
      </c>
      <c r="E176" s="2" t="s">
        <v>513</v>
      </c>
      <c r="F176" s="2" t="s">
        <v>514</v>
      </c>
    </row>
    <row r="177" spans="4:6" hidden="1">
      <c r="D177" s="2" t="s">
        <v>515</v>
      </c>
      <c r="E177" s="2" t="s">
        <v>516</v>
      </c>
      <c r="F177" s="2" t="s">
        <v>517</v>
      </c>
    </row>
    <row r="178" spans="4:6" hidden="1">
      <c r="D178" s="2" t="s">
        <v>518</v>
      </c>
      <c r="E178" s="2" t="s">
        <v>519</v>
      </c>
      <c r="F178" s="2" t="s">
        <v>520</v>
      </c>
    </row>
    <row r="179" spans="4:6" hidden="1">
      <c r="D179" s="2" t="s">
        <v>521</v>
      </c>
      <c r="E179" s="2" t="s">
        <v>522</v>
      </c>
      <c r="F179" s="2" t="s">
        <v>523</v>
      </c>
    </row>
    <row r="180" spans="4:6" hidden="1">
      <c r="D180" s="2" t="s">
        <v>524</v>
      </c>
      <c r="E180" s="2" t="s">
        <v>525</v>
      </c>
      <c r="F180" s="2" t="s">
        <v>526</v>
      </c>
    </row>
    <row r="181" spans="4:6" hidden="1">
      <c r="D181" s="2" t="s">
        <v>527</v>
      </c>
      <c r="E181" s="2" t="s">
        <v>528</v>
      </c>
      <c r="F181" s="2" t="s">
        <v>529</v>
      </c>
    </row>
    <row r="182" spans="4:6" hidden="1">
      <c r="D182" s="2" t="s">
        <v>530</v>
      </c>
      <c r="E182" s="2" t="s">
        <v>531</v>
      </c>
      <c r="F182" s="2" t="s">
        <v>532</v>
      </c>
    </row>
    <row r="183" spans="4:6" hidden="1">
      <c r="D183" s="2" t="s">
        <v>533</v>
      </c>
      <c r="E183" s="2" t="s">
        <v>534</v>
      </c>
      <c r="F183" s="2" t="s">
        <v>535</v>
      </c>
    </row>
    <row r="184" spans="4:6" hidden="1">
      <c r="D184" s="2" t="s">
        <v>536</v>
      </c>
      <c r="E184" s="2" t="s">
        <v>537</v>
      </c>
      <c r="F184" s="2" t="s">
        <v>538</v>
      </c>
    </row>
    <row r="185" spans="4:6" hidden="1">
      <c r="D185" s="2" t="s">
        <v>539</v>
      </c>
      <c r="E185" s="2" t="s">
        <v>540</v>
      </c>
      <c r="F185" s="2" t="s">
        <v>541</v>
      </c>
    </row>
    <row r="186" spans="4:6" hidden="1">
      <c r="D186" s="2" t="s">
        <v>542</v>
      </c>
      <c r="E186" s="2" t="s">
        <v>543</v>
      </c>
      <c r="F186" s="2" t="s">
        <v>544</v>
      </c>
    </row>
    <row r="187" spans="4:6" hidden="1">
      <c r="D187" s="2" t="s">
        <v>545</v>
      </c>
      <c r="E187" s="2" t="s">
        <v>546</v>
      </c>
      <c r="F187" s="2" t="s">
        <v>547</v>
      </c>
    </row>
    <row r="188" spans="4:6" hidden="1">
      <c r="D188" s="2" t="s">
        <v>548</v>
      </c>
      <c r="E188" s="2" t="s">
        <v>549</v>
      </c>
      <c r="F188" s="2" t="s">
        <v>550</v>
      </c>
    </row>
    <row r="189" spans="4:6" hidden="1">
      <c r="D189" s="2" t="s">
        <v>551</v>
      </c>
      <c r="E189" s="2" t="s">
        <v>552</v>
      </c>
      <c r="F189" s="2" t="s">
        <v>553</v>
      </c>
    </row>
    <row r="190" spans="4:6" hidden="1">
      <c r="D190" s="2" t="s">
        <v>554</v>
      </c>
      <c r="E190" s="2" t="s">
        <v>555</v>
      </c>
      <c r="F190" s="2" t="s">
        <v>556</v>
      </c>
    </row>
    <row r="191" spans="4:6" hidden="1">
      <c r="D191" s="2" t="s">
        <v>7</v>
      </c>
      <c r="E191" s="2" t="s">
        <v>557</v>
      </c>
      <c r="F191" s="2" t="s">
        <v>558</v>
      </c>
    </row>
    <row r="192" spans="4:6" hidden="1">
      <c r="D192" s="2" t="s">
        <v>559</v>
      </c>
      <c r="E192" s="2" t="s">
        <v>560</v>
      </c>
      <c r="F192" s="2" t="s">
        <v>561</v>
      </c>
    </row>
    <row r="193" spans="4:6" hidden="1">
      <c r="D193" s="2" t="s">
        <v>562</v>
      </c>
      <c r="E193" s="2" t="s">
        <v>563</v>
      </c>
      <c r="F193" s="2" t="s">
        <v>564</v>
      </c>
    </row>
    <row r="194" spans="4:6" hidden="1">
      <c r="D194" s="2" t="s">
        <v>565</v>
      </c>
      <c r="E194" s="2" t="s">
        <v>566</v>
      </c>
      <c r="F194" s="2" t="s">
        <v>567</v>
      </c>
    </row>
    <row r="195" spans="4:6" hidden="1">
      <c r="D195" s="2" t="s">
        <v>568</v>
      </c>
      <c r="E195" s="2" t="s">
        <v>569</v>
      </c>
      <c r="F195" s="2" t="s">
        <v>570</v>
      </c>
    </row>
    <row r="196" spans="4:6" hidden="1">
      <c r="D196" s="2" t="s">
        <v>571</v>
      </c>
      <c r="E196" s="2" t="s">
        <v>572</v>
      </c>
      <c r="F196" s="2" t="s">
        <v>573</v>
      </c>
    </row>
    <row r="197" spans="4:6" hidden="1">
      <c r="D197" s="2" t="s">
        <v>574</v>
      </c>
      <c r="E197" s="2" t="s">
        <v>575</v>
      </c>
      <c r="F197" s="2" t="s">
        <v>576</v>
      </c>
    </row>
    <row r="198" spans="4:6" hidden="1">
      <c r="D198" s="2" t="s">
        <v>577</v>
      </c>
      <c r="E198" s="2" t="s">
        <v>578</v>
      </c>
      <c r="F198" s="2" t="s">
        <v>579</v>
      </c>
    </row>
    <row r="199" spans="4:6" hidden="1">
      <c r="D199" s="2" t="s">
        <v>580</v>
      </c>
      <c r="E199" s="2" t="s">
        <v>581</v>
      </c>
      <c r="F199" s="2" t="s">
        <v>582</v>
      </c>
    </row>
    <row r="200" spans="4:6" hidden="1">
      <c r="D200" s="2" t="s">
        <v>583</v>
      </c>
      <c r="E200" s="2" t="s">
        <v>584</v>
      </c>
      <c r="F200" s="2" t="s">
        <v>585</v>
      </c>
    </row>
    <row r="201" spans="4:6" hidden="1">
      <c r="D201" s="2" t="s">
        <v>586</v>
      </c>
      <c r="E201" s="2" t="s">
        <v>587</v>
      </c>
      <c r="F201" s="2" t="s">
        <v>588</v>
      </c>
    </row>
    <row r="202" spans="4:6" hidden="1">
      <c r="D202" s="2" t="s">
        <v>589</v>
      </c>
      <c r="E202" s="2" t="s">
        <v>590</v>
      </c>
      <c r="F202" s="2" t="s">
        <v>591</v>
      </c>
    </row>
    <row r="203" spans="4:6" ht="14.7" hidden="1" thickBot="1">
      <c r="D203" s="2" t="s">
        <v>592</v>
      </c>
      <c r="E203" s="2" t="s">
        <v>593</v>
      </c>
      <c r="F203" s="2" t="s">
        <v>594</v>
      </c>
    </row>
    <row r="204" spans="4:6" ht="14.7" hidden="1" thickBot="1">
      <c r="D204" s="206" t="str">
        <f>E7</f>
        <v>Uganda (UGA)</v>
      </c>
      <c r="E204" s="207" t="str">
        <f>VLOOKUP(D204,$D$29:$F$203,2,FALSE)</f>
        <v>Uganda</v>
      </c>
      <c r="F204" s="208" t="str">
        <f>VLOOKUP(D204,$D$29:$F$203,3,FALSE)</f>
        <v>UGA</v>
      </c>
    </row>
    <row r="205" spans="4:6" hidden="1"/>
  </sheetData>
  <sheetProtection sheet="1" formatCells="0"/>
  <mergeCells count="10">
    <mergeCell ref="D13:E13"/>
    <mergeCell ref="D14:E14"/>
    <mergeCell ref="D15:E15"/>
    <mergeCell ref="D11:E11"/>
    <mergeCell ref="E5:F5"/>
    <mergeCell ref="E6:F6"/>
    <mergeCell ref="E7:F7"/>
    <mergeCell ref="E8:F8"/>
    <mergeCell ref="E9:F9"/>
    <mergeCell ref="D12:E12"/>
  </mergeCells>
  <dataValidations count="4">
    <dataValidation type="list" allowBlank="1" showInputMessage="1" showErrorMessage="1" sqref="G22:H25" xr:uid="{32B1201C-B123-4E15-831C-87EAA6595B17}">
      <formula1>"...,Yes,No,Partially/Mixed/Other"</formula1>
    </dataValidation>
    <dataValidation type="list" allowBlank="1" showInputMessage="1" showErrorMessage="1" sqref="I22:I25" xr:uid="{3472D613-01C6-4874-B144-E0B7EBB21B70}">
      <formula1>O$20:O$26</formula1>
    </dataValidation>
    <dataValidation type="list" allowBlank="1" showInputMessage="1" showErrorMessage="1" sqref="E7" xr:uid="{D747B0B4-92A4-4E1A-A578-15B30ECC2AED}">
      <formula1>$D$29:$D$203</formula1>
    </dataValidation>
    <dataValidation type="whole" operator="greaterThan" allowBlank="1" showInputMessage="1" showErrorMessage="1" sqref="J22:J25 E9" xr:uid="{6957C243-244E-4B73-8046-BB76C496D527}">
      <formula1>1</formula1>
    </dataValidation>
  </dataValidations>
  <pageMargins left="0.7" right="0.7" top="0.75" bottom="0.75" header="0.3" footer="0.3"/>
  <pageSetup scale="52"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13607-E4E8-430D-A71B-E544F757A8D2}">
  <sheetPr>
    <pageSetUpPr fitToPage="1"/>
  </sheetPr>
  <dimension ref="C1:V80"/>
  <sheetViews>
    <sheetView zoomScale="75" zoomScaleNormal="75" workbookViewId="0">
      <selection activeCell="E8" sqref="E8"/>
    </sheetView>
  </sheetViews>
  <sheetFormatPr defaultRowHeight="14.4"/>
  <cols>
    <col min="1" max="2" width="2.578125" customWidth="1"/>
    <col min="3" max="3" width="7.578125" style="4" customWidth="1"/>
    <col min="4" max="4" width="90" customWidth="1"/>
    <col min="5" max="8" width="8.578125" style="4" customWidth="1"/>
    <col min="9" max="9" width="6.83984375" customWidth="1"/>
    <col min="10" max="13" width="44.26171875" customWidth="1"/>
    <col min="14" max="14" width="4.15625" customWidth="1"/>
    <col min="15" max="21" width="8.83984375" hidden="1" customWidth="1"/>
    <col min="22" max="22" width="12.41796875" hidden="1" customWidth="1"/>
  </cols>
  <sheetData>
    <row r="1" spans="3:22" s="2" customFormat="1"/>
    <row r="2" spans="3:22" s="2" customFormat="1" ht="18.3">
      <c r="C2" s="21"/>
      <c r="D2" s="21" t="s">
        <v>595</v>
      </c>
    </row>
    <row r="3" spans="3:22" s="22" customFormat="1" ht="15" customHeight="1" thickBot="1"/>
    <row r="4" spans="3:22" ht="14.7" thickBot="1">
      <c r="C4" s="5"/>
      <c r="D4" s="1"/>
      <c r="E4" s="5"/>
      <c r="F4" s="5"/>
      <c r="G4" s="5"/>
      <c r="H4" s="5"/>
    </row>
    <row r="5" spans="3:22" ht="113.1" customHeight="1" thickBot="1">
      <c r="C5" s="8"/>
      <c r="D5" s="8" t="s">
        <v>596</v>
      </c>
      <c r="E5" s="9" t="str">
        <f>'IGP1 Structure'!$E$22</f>
        <v>Districts  / Cities (LC5)</v>
      </c>
      <c r="F5" s="9" t="str">
        <f>'IGP1 Structure'!$E$23</f>
        <v>Municipalities / City Divisions (LC4)</v>
      </c>
      <c r="G5" s="9" t="str">
        <f>'IGP1 Structure'!$E$24</f>
        <v>Subcounties / Towns / Municipal Divisions (LC3)</v>
      </c>
      <c r="H5" s="9" t="str">
        <f>'IGP1 Structure'!$E$25</f>
        <v>Parishes / Wards (LC2)</v>
      </c>
      <c r="J5" s="87" t="str">
        <f>"Comments / Clarification: "&amp;CHAR(10)&amp;E5</f>
        <v>Comments / Clarification: 
Districts  / Cities (LC5)</v>
      </c>
      <c r="K5" s="87" t="str">
        <f t="shared" ref="K5:M5" si="0">"Comments / Clarification: "&amp;CHAR(10)&amp;F5</f>
        <v>Comments / Clarification: 
Municipalities / City Divisions (LC4)</v>
      </c>
      <c r="L5" s="87" t="str">
        <f t="shared" si="0"/>
        <v>Comments / Clarification: 
Subcounties / Towns / Municipal Divisions (LC3)</v>
      </c>
      <c r="M5" s="87" t="str">
        <f t="shared" si="0"/>
        <v>Comments / Clarification: 
Parishes / Wards (LC2)</v>
      </c>
      <c r="N5" s="32"/>
    </row>
    <row r="6" spans="3:22" ht="14.7" thickBot="1"/>
    <row r="7" spans="3:22">
      <c r="C7" s="31" t="s">
        <v>597</v>
      </c>
      <c r="D7" s="45" t="s">
        <v>598</v>
      </c>
      <c r="E7" s="34"/>
      <c r="F7" s="34"/>
      <c r="G7" s="35"/>
      <c r="H7" s="36"/>
      <c r="J7" s="95"/>
      <c r="K7" s="95"/>
      <c r="L7" s="95"/>
      <c r="M7" s="95"/>
    </row>
    <row r="8" spans="3:22">
      <c r="C8" s="19" t="s">
        <v>599</v>
      </c>
      <c r="D8" s="46" t="s">
        <v>600</v>
      </c>
      <c r="E8" s="105" t="s">
        <v>42</v>
      </c>
      <c r="F8" s="105" t="s">
        <v>42</v>
      </c>
      <c r="G8" s="105" t="s">
        <v>42</v>
      </c>
      <c r="H8" s="106" t="s">
        <v>50</v>
      </c>
      <c r="J8" s="96"/>
      <c r="K8" s="96"/>
      <c r="L8" s="96"/>
      <c r="M8" s="96" t="s">
        <v>601</v>
      </c>
      <c r="O8" s="2" t="s">
        <v>32</v>
      </c>
      <c r="P8" s="2" t="s">
        <v>42</v>
      </c>
      <c r="Q8" s="2" t="s">
        <v>50</v>
      </c>
      <c r="R8" s="2" t="s">
        <v>602</v>
      </c>
      <c r="S8" s="2"/>
      <c r="T8" s="2"/>
      <c r="U8" s="2"/>
      <c r="V8" s="2"/>
    </row>
    <row r="9" spans="3:22">
      <c r="C9" s="19" t="s">
        <v>603</v>
      </c>
      <c r="D9" s="46" t="s">
        <v>604</v>
      </c>
      <c r="E9" s="105" t="s">
        <v>42</v>
      </c>
      <c r="F9" s="105" t="s">
        <v>42</v>
      </c>
      <c r="G9" s="105" t="s">
        <v>42</v>
      </c>
      <c r="H9" s="106" t="s">
        <v>42</v>
      </c>
      <c r="J9" s="96"/>
      <c r="K9" s="96"/>
      <c r="L9" s="96"/>
      <c r="M9" s="96"/>
      <c r="O9" s="2" t="s">
        <v>32</v>
      </c>
      <c r="P9" s="2" t="s">
        <v>42</v>
      </c>
      <c r="Q9" s="2" t="s">
        <v>50</v>
      </c>
      <c r="R9" s="2" t="s">
        <v>602</v>
      </c>
      <c r="S9" s="2"/>
      <c r="T9" s="2"/>
      <c r="U9" s="2"/>
      <c r="V9" s="2"/>
    </row>
    <row r="10" spans="3:22">
      <c r="C10" s="19" t="s">
        <v>605</v>
      </c>
      <c r="D10" s="46" t="s">
        <v>840</v>
      </c>
      <c r="E10" s="105" t="s">
        <v>42</v>
      </c>
      <c r="F10" s="105" t="s">
        <v>42</v>
      </c>
      <c r="G10" s="105" t="s">
        <v>42</v>
      </c>
      <c r="H10" s="106" t="s">
        <v>50</v>
      </c>
      <c r="J10" s="96"/>
      <c r="K10" s="96"/>
      <c r="L10" s="96"/>
      <c r="M10" s="96" t="s">
        <v>606</v>
      </c>
      <c r="O10" s="2" t="s">
        <v>32</v>
      </c>
      <c r="P10" s="2" t="s">
        <v>42</v>
      </c>
      <c r="Q10" s="2" t="s">
        <v>50</v>
      </c>
      <c r="R10" s="2" t="s">
        <v>602</v>
      </c>
      <c r="S10" s="2"/>
      <c r="T10" s="2"/>
      <c r="U10" s="2"/>
      <c r="V10" s="2"/>
    </row>
    <row r="11" spans="3:22" ht="14.7" thickBot="1">
      <c r="C11" s="20" t="s">
        <v>607</v>
      </c>
      <c r="D11" s="47" t="s">
        <v>841</v>
      </c>
      <c r="E11" s="107" t="s">
        <v>50</v>
      </c>
      <c r="F11" s="107" t="s">
        <v>50</v>
      </c>
      <c r="G11" s="107" t="s">
        <v>50</v>
      </c>
      <c r="H11" s="108" t="s">
        <v>50</v>
      </c>
      <c r="J11" s="97"/>
      <c r="K11" s="97"/>
      <c r="L11" s="97"/>
      <c r="M11" s="97" t="s">
        <v>608</v>
      </c>
      <c r="O11" s="2" t="s">
        <v>32</v>
      </c>
      <c r="P11" s="2" t="s">
        <v>42</v>
      </c>
      <c r="Q11" s="2" t="s">
        <v>50</v>
      </c>
      <c r="R11" s="2" t="s">
        <v>602</v>
      </c>
      <c r="S11" s="2"/>
      <c r="T11" s="2"/>
      <c r="U11" s="2"/>
      <c r="V11" s="2"/>
    </row>
    <row r="12" spans="3:22" ht="14.7" thickBot="1"/>
    <row r="13" spans="3:22">
      <c r="C13" s="31" t="s">
        <v>609</v>
      </c>
      <c r="D13" s="45" t="s">
        <v>610</v>
      </c>
      <c r="E13" s="37"/>
      <c r="F13" s="37"/>
      <c r="G13" s="37"/>
      <c r="H13" s="38"/>
      <c r="J13" s="95"/>
      <c r="K13" s="95"/>
      <c r="L13" s="95"/>
      <c r="M13" s="95"/>
    </row>
    <row r="14" spans="3:22">
      <c r="C14" s="19" t="s">
        <v>611</v>
      </c>
      <c r="D14" s="46" t="s">
        <v>612</v>
      </c>
      <c r="E14" s="105" t="s">
        <v>42</v>
      </c>
      <c r="F14" s="105" t="s">
        <v>42</v>
      </c>
      <c r="G14" s="105" t="s">
        <v>42</v>
      </c>
      <c r="H14" s="106" t="s">
        <v>42</v>
      </c>
      <c r="J14" s="96"/>
      <c r="K14" s="96"/>
      <c r="L14" s="96"/>
      <c r="M14" s="96"/>
      <c r="O14" s="2" t="s">
        <v>32</v>
      </c>
      <c r="P14" s="2" t="s">
        <v>42</v>
      </c>
      <c r="Q14" s="2" t="s">
        <v>50</v>
      </c>
      <c r="R14" s="2" t="s">
        <v>602</v>
      </c>
      <c r="S14" s="2"/>
      <c r="T14" s="2"/>
      <c r="U14" s="2"/>
      <c r="V14" s="2"/>
    </row>
    <row r="15" spans="3:22">
      <c r="C15" s="19" t="s">
        <v>613</v>
      </c>
      <c r="D15" s="46" t="s">
        <v>614</v>
      </c>
      <c r="E15" s="105" t="s">
        <v>42</v>
      </c>
      <c r="F15" s="105" t="s">
        <v>42</v>
      </c>
      <c r="G15" s="105" t="s">
        <v>42</v>
      </c>
      <c r="H15" s="106" t="s">
        <v>50</v>
      </c>
      <c r="J15" s="96"/>
      <c r="K15" s="96"/>
      <c r="L15" s="96"/>
      <c r="M15" s="96" t="s">
        <v>615</v>
      </c>
      <c r="O15" s="2" t="s">
        <v>32</v>
      </c>
      <c r="P15" s="2" t="s">
        <v>42</v>
      </c>
      <c r="Q15" s="2" t="s">
        <v>50</v>
      </c>
      <c r="R15" s="2" t="s">
        <v>602</v>
      </c>
      <c r="S15" s="2"/>
      <c r="T15" s="2"/>
      <c r="U15" s="2"/>
      <c r="V15" s="2"/>
    </row>
    <row r="16" spans="3:22">
      <c r="C16" s="19" t="s">
        <v>616</v>
      </c>
      <c r="D16" s="46" t="s">
        <v>617</v>
      </c>
      <c r="E16" s="105" t="s">
        <v>42</v>
      </c>
      <c r="F16" s="105" t="s">
        <v>42</v>
      </c>
      <c r="G16" s="105" t="s">
        <v>42</v>
      </c>
      <c r="H16" s="106" t="s">
        <v>42</v>
      </c>
      <c r="J16" s="96"/>
      <c r="K16" s="96"/>
      <c r="L16" s="96"/>
      <c r="M16" s="96"/>
      <c r="O16" s="2" t="s">
        <v>32</v>
      </c>
      <c r="P16" s="2" t="s">
        <v>42</v>
      </c>
      <c r="Q16" s="2" t="s">
        <v>50</v>
      </c>
      <c r="R16" s="2" t="s">
        <v>602</v>
      </c>
      <c r="S16" s="2"/>
      <c r="T16" s="2"/>
      <c r="U16" s="2"/>
      <c r="V16" s="2"/>
    </row>
    <row r="17" spans="3:22">
      <c r="C17" s="19" t="s">
        <v>618</v>
      </c>
      <c r="D17" s="46" t="s">
        <v>619</v>
      </c>
      <c r="E17" s="105" t="s">
        <v>42</v>
      </c>
      <c r="F17" s="105" t="s">
        <v>42</v>
      </c>
      <c r="G17" s="105" t="s">
        <v>50</v>
      </c>
      <c r="H17" s="106" t="s">
        <v>50</v>
      </c>
      <c r="J17" s="96"/>
      <c r="K17" s="96"/>
      <c r="L17" s="96"/>
      <c r="M17" s="96"/>
      <c r="O17" s="2" t="s">
        <v>32</v>
      </c>
      <c r="P17" s="2" t="s">
        <v>42</v>
      </c>
      <c r="Q17" s="2" t="s">
        <v>50</v>
      </c>
      <c r="R17" s="2" t="s">
        <v>602</v>
      </c>
      <c r="S17" s="2"/>
      <c r="T17" s="2"/>
      <c r="U17" s="2"/>
      <c r="V17" s="2"/>
    </row>
    <row r="18" spans="3:22">
      <c r="C18" s="19" t="s">
        <v>620</v>
      </c>
      <c r="D18" s="46" t="s">
        <v>621</v>
      </c>
      <c r="E18" s="105" t="s">
        <v>42</v>
      </c>
      <c r="F18" s="105" t="s">
        <v>42</v>
      </c>
      <c r="G18" s="105" t="s">
        <v>42</v>
      </c>
      <c r="H18" s="106" t="s">
        <v>42</v>
      </c>
      <c r="J18" s="96"/>
      <c r="K18" s="96"/>
      <c r="L18" s="96"/>
      <c r="M18" s="96"/>
      <c r="O18" s="2" t="s">
        <v>32</v>
      </c>
      <c r="P18" s="2" t="s">
        <v>42</v>
      </c>
      <c r="Q18" s="2" t="s">
        <v>50</v>
      </c>
      <c r="R18" s="2" t="s">
        <v>602</v>
      </c>
      <c r="S18" s="2"/>
      <c r="T18" s="2"/>
      <c r="U18" s="2"/>
      <c r="V18" s="2"/>
    </row>
    <row r="19" spans="3:22" ht="14.7" thickBot="1">
      <c r="C19" s="20" t="s">
        <v>622</v>
      </c>
      <c r="D19" s="47" t="s">
        <v>623</v>
      </c>
      <c r="E19" s="107" t="s">
        <v>50</v>
      </c>
      <c r="F19" s="107" t="s">
        <v>50</v>
      </c>
      <c r="G19" s="107" t="s">
        <v>50</v>
      </c>
      <c r="H19" s="108" t="s">
        <v>50</v>
      </c>
      <c r="J19" s="97" t="s">
        <v>624</v>
      </c>
      <c r="K19" s="97" t="s">
        <v>624</v>
      </c>
      <c r="L19" s="97" t="s">
        <v>624</v>
      </c>
      <c r="M19" s="97" t="s">
        <v>624</v>
      </c>
      <c r="O19" s="2" t="s">
        <v>32</v>
      </c>
      <c r="P19" s="2" t="s">
        <v>42</v>
      </c>
      <c r="Q19" s="2" t="s">
        <v>50</v>
      </c>
      <c r="R19" s="2" t="s">
        <v>602</v>
      </c>
      <c r="S19" s="2"/>
      <c r="T19" s="2"/>
      <c r="U19" s="2"/>
      <c r="V19" s="2"/>
    </row>
    <row r="20" spans="3:22" ht="14.7" thickBot="1"/>
    <row r="21" spans="3:22">
      <c r="C21" s="31" t="s">
        <v>625</v>
      </c>
      <c r="D21" s="45" t="s">
        <v>626</v>
      </c>
      <c r="E21" s="37"/>
      <c r="F21" s="37"/>
      <c r="G21" s="37"/>
      <c r="H21" s="38"/>
      <c r="J21" s="95"/>
      <c r="K21" s="95"/>
      <c r="L21" s="95"/>
      <c r="M21" s="95"/>
    </row>
    <row r="22" spans="3:22">
      <c r="C22" s="19" t="s">
        <v>627</v>
      </c>
      <c r="D22" s="46" t="s">
        <v>628</v>
      </c>
      <c r="E22" s="105" t="s">
        <v>42</v>
      </c>
      <c r="F22" s="105" t="s">
        <v>42</v>
      </c>
      <c r="G22" s="105" t="s">
        <v>42</v>
      </c>
      <c r="H22" s="106" t="s">
        <v>50</v>
      </c>
      <c r="J22" s="96"/>
      <c r="K22" s="96"/>
      <c r="L22" s="96"/>
      <c r="M22" s="96" t="s">
        <v>629</v>
      </c>
      <c r="O22" s="2" t="s">
        <v>32</v>
      </c>
      <c r="P22" s="2" t="s">
        <v>42</v>
      </c>
      <c r="Q22" s="2" t="s">
        <v>50</v>
      </c>
      <c r="R22" s="2" t="s">
        <v>602</v>
      </c>
      <c r="S22" s="2"/>
      <c r="T22" s="2"/>
      <c r="U22" s="2"/>
      <c r="V22" s="2"/>
    </row>
    <row r="23" spans="3:22">
      <c r="C23" s="19" t="s">
        <v>630</v>
      </c>
      <c r="D23" s="46" t="s">
        <v>631</v>
      </c>
      <c r="E23" s="105" t="s">
        <v>50</v>
      </c>
      <c r="F23" s="105" t="s">
        <v>50</v>
      </c>
      <c r="G23" s="105" t="s">
        <v>50</v>
      </c>
      <c r="H23" s="106" t="s">
        <v>50</v>
      </c>
      <c r="J23" s="96" t="s">
        <v>632</v>
      </c>
      <c r="K23" s="96" t="s">
        <v>632</v>
      </c>
      <c r="L23" s="96" t="s">
        <v>633</v>
      </c>
      <c r="M23" s="96" t="s">
        <v>629</v>
      </c>
      <c r="O23" s="2" t="s">
        <v>32</v>
      </c>
      <c r="P23" s="2" t="s">
        <v>42</v>
      </c>
      <c r="Q23" s="2" t="s">
        <v>50</v>
      </c>
      <c r="R23" s="2" t="s">
        <v>602</v>
      </c>
      <c r="S23" s="2"/>
      <c r="T23" s="2"/>
      <c r="U23" s="2"/>
      <c r="V23" s="2"/>
    </row>
    <row r="24" spans="3:22">
      <c r="C24" s="19" t="s">
        <v>634</v>
      </c>
      <c r="D24" s="46" t="s">
        <v>635</v>
      </c>
      <c r="E24" s="105" t="s">
        <v>42</v>
      </c>
      <c r="F24" s="105" t="s">
        <v>50</v>
      </c>
      <c r="G24" s="105" t="s">
        <v>50</v>
      </c>
      <c r="H24" s="106" t="s">
        <v>50</v>
      </c>
      <c r="J24" s="96" t="s">
        <v>636</v>
      </c>
      <c r="K24" s="96" t="s">
        <v>637</v>
      </c>
      <c r="L24" s="96" t="s">
        <v>637</v>
      </c>
      <c r="M24" s="96"/>
      <c r="O24" s="2" t="s">
        <v>32</v>
      </c>
      <c r="P24" s="2" t="s">
        <v>42</v>
      </c>
      <c r="Q24" s="2" t="s">
        <v>50</v>
      </c>
      <c r="R24" s="2" t="s">
        <v>602</v>
      </c>
      <c r="S24" s="2"/>
      <c r="T24" s="2"/>
      <c r="U24" s="2"/>
      <c r="V24" s="2"/>
    </row>
    <row r="25" spans="3:22">
      <c r="C25" s="19" t="s">
        <v>638</v>
      </c>
      <c r="D25" s="46" t="s">
        <v>639</v>
      </c>
      <c r="E25" s="105" t="s">
        <v>50</v>
      </c>
      <c r="F25" s="105" t="s">
        <v>50</v>
      </c>
      <c r="G25" s="105" t="s">
        <v>50</v>
      </c>
      <c r="H25" s="106" t="s">
        <v>50</v>
      </c>
      <c r="J25" s="96" t="s">
        <v>640</v>
      </c>
      <c r="K25" s="96" t="s">
        <v>641</v>
      </c>
      <c r="L25" s="96" t="s">
        <v>641</v>
      </c>
      <c r="M25" s="96" t="s">
        <v>642</v>
      </c>
      <c r="O25" s="2" t="s">
        <v>32</v>
      </c>
      <c r="P25" s="2" t="s">
        <v>42</v>
      </c>
      <c r="Q25" s="2" t="s">
        <v>50</v>
      </c>
      <c r="R25" s="2" t="s">
        <v>602</v>
      </c>
      <c r="S25" s="2"/>
      <c r="T25" s="2"/>
      <c r="U25" s="2"/>
      <c r="V25" s="2"/>
    </row>
    <row r="26" spans="3:22">
      <c r="C26" s="19" t="s">
        <v>643</v>
      </c>
      <c r="D26" s="46" t="s">
        <v>644</v>
      </c>
      <c r="E26" s="105" t="s">
        <v>50</v>
      </c>
      <c r="F26" s="105" t="s">
        <v>50</v>
      </c>
      <c r="G26" s="105" t="s">
        <v>50</v>
      </c>
      <c r="H26" s="106" t="s">
        <v>50</v>
      </c>
      <c r="J26" s="96"/>
      <c r="K26" s="96"/>
      <c r="L26" s="96"/>
      <c r="M26" s="96" t="s">
        <v>629</v>
      </c>
      <c r="O26" s="2" t="s">
        <v>32</v>
      </c>
      <c r="P26" s="2" t="s">
        <v>42</v>
      </c>
      <c r="Q26" s="2" t="s">
        <v>50</v>
      </c>
      <c r="R26" s="2" t="s">
        <v>602</v>
      </c>
      <c r="S26" s="2"/>
      <c r="T26" s="2"/>
      <c r="U26" s="2"/>
      <c r="V26" s="2"/>
    </row>
    <row r="27" spans="3:22">
      <c r="C27" s="19" t="s">
        <v>645</v>
      </c>
      <c r="D27" s="46" t="s">
        <v>646</v>
      </c>
      <c r="E27" s="105" t="s">
        <v>42</v>
      </c>
      <c r="F27" s="105" t="s">
        <v>50</v>
      </c>
      <c r="G27" s="105" t="s">
        <v>50</v>
      </c>
      <c r="H27" s="106" t="s">
        <v>50</v>
      </c>
      <c r="J27" s="96"/>
      <c r="K27" s="96" t="s">
        <v>637</v>
      </c>
      <c r="L27" s="96" t="s">
        <v>637</v>
      </c>
      <c r="M27" s="96" t="s">
        <v>637</v>
      </c>
      <c r="O27" s="2" t="s">
        <v>32</v>
      </c>
      <c r="P27" s="2" t="s">
        <v>42</v>
      </c>
      <c r="Q27" s="2" t="s">
        <v>50</v>
      </c>
      <c r="R27" s="2" t="s">
        <v>602</v>
      </c>
      <c r="S27" s="2"/>
      <c r="T27" s="2"/>
      <c r="U27" s="2"/>
      <c r="V27" s="2"/>
    </row>
    <row r="28" spans="3:22" ht="14.7" thickBot="1">
      <c r="C28" s="20" t="s">
        <v>647</v>
      </c>
      <c r="D28" s="47" t="s">
        <v>648</v>
      </c>
      <c r="E28" s="107" t="s">
        <v>50</v>
      </c>
      <c r="F28" s="107" t="s">
        <v>50</v>
      </c>
      <c r="G28" s="107" t="s">
        <v>50</v>
      </c>
      <c r="H28" s="108" t="s">
        <v>50</v>
      </c>
      <c r="J28" s="97" t="s">
        <v>649</v>
      </c>
      <c r="K28" s="97" t="s">
        <v>649</v>
      </c>
      <c r="L28" s="97" t="s">
        <v>649</v>
      </c>
      <c r="M28" s="97"/>
      <c r="O28" s="2" t="s">
        <v>32</v>
      </c>
      <c r="P28" s="2" t="s">
        <v>42</v>
      </c>
      <c r="Q28" s="2" t="s">
        <v>50</v>
      </c>
      <c r="R28" s="2" t="s">
        <v>602</v>
      </c>
      <c r="S28" s="2"/>
      <c r="T28" s="2"/>
      <c r="U28" s="2"/>
      <c r="V28" s="2"/>
    </row>
    <row r="29" spans="3:22" ht="14.7" thickBot="1"/>
    <row r="30" spans="3:22">
      <c r="C30" s="31" t="s">
        <v>650</v>
      </c>
      <c r="D30" s="45" t="s">
        <v>651</v>
      </c>
      <c r="E30" s="37"/>
      <c r="F30" s="37"/>
      <c r="G30" s="37"/>
      <c r="H30" s="38"/>
      <c r="J30" s="95"/>
      <c r="K30" s="95"/>
      <c r="L30" s="95"/>
      <c r="M30" s="95"/>
    </row>
    <row r="31" spans="3:22">
      <c r="C31" s="19" t="s">
        <v>652</v>
      </c>
      <c r="D31" s="46" t="s">
        <v>653</v>
      </c>
      <c r="E31" s="105" t="s">
        <v>42</v>
      </c>
      <c r="F31" s="105" t="s">
        <v>42</v>
      </c>
      <c r="G31" s="105" t="s">
        <v>42</v>
      </c>
      <c r="H31" s="106" t="s">
        <v>50</v>
      </c>
      <c r="J31" s="96"/>
      <c r="K31" s="96"/>
      <c r="L31" s="96"/>
      <c r="M31" s="96" t="s">
        <v>654</v>
      </c>
      <c r="O31" s="2" t="s">
        <v>32</v>
      </c>
      <c r="P31" s="2" t="s">
        <v>42</v>
      </c>
      <c r="Q31" s="2" t="s">
        <v>50</v>
      </c>
      <c r="R31" s="2" t="s">
        <v>602</v>
      </c>
      <c r="S31" s="2"/>
      <c r="T31" s="2"/>
      <c r="U31" s="2"/>
      <c r="V31" s="2"/>
    </row>
    <row r="32" spans="3:22">
      <c r="C32" s="19" t="s">
        <v>655</v>
      </c>
      <c r="D32" s="46" t="s">
        <v>656</v>
      </c>
      <c r="E32" s="105" t="s">
        <v>42</v>
      </c>
      <c r="F32" s="105" t="s">
        <v>42</v>
      </c>
      <c r="G32" s="105" t="s">
        <v>42</v>
      </c>
      <c r="H32" s="106" t="s">
        <v>50</v>
      </c>
      <c r="J32" s="96"/>
      <c r="K32" s="96"/>
      <c r="L32" s="96"/>
      <c r="M32" s="96" t="s">
        <v>657</v>
      </c>
      <c r="O32" s="2" t="s">
        <v>32</v>
      </c>
      <c r="P32" s="2" t="s">
        <v>42</v>
      </c>
      <c r="Q32" s="2" t="s">
        <v>50</v>
      </c>
      <c r="R32" s="2" t="s">
        <v>602</v>
      </c>
      <c r="S32" s="2"/>
      <c r="T32" s="2"/>
      <c r="U32" s="2"/>
      <c r="V32" s="2"/>
    </row>
    <row r="33" spans="3:22">
      <c r="C33" s="19" t="s">
        <v>658</v>
      </c>
      <c r="D33" s="46" t="s">
        <v>659</v>
      </c>
      <c r="E33" s="105" t="s">
        <v>42</v>
      </c>
      <c r="F33" s="105" t="s">
        <v>42</v>
      </c>
      <c r="G33" s="105" t="s">
        <v>42</v>
      </c>
      <c r="H33" s="106" t="s">
        <v>50</v>
      </c>
      <c r="J33" s="96"/>
      <c r="K33" s="96"/>
      <c r="L33" s="96"/>
      <c r="M33" s="96" t="s">
        <v>660</v>
      </c>
      <c r="O33" s="2" t="s">
        <v>32</v>
      </c>
      <c r="P33" s="2" t="s">
        <v>42</v>
      </c>
      <c r="Q33" s="2" t="s">
        <v>50</v>
      </c>
      <c r="R33" s="2" t="s">
        <v>602</v>
      </c>
      <c r="S33" s="2"/>
      <c r="T33" s="2"/>
      <c r="U33" s="2"/>
      <c r="V33" s="2"/>
    </row>
    <row r="34" spans="3:22">
      <c r="C34" s="19" t="s">
        <v>661</v>
      </c>
      <c r="D34" s="46" t="s">
        <v>662</v>
      </c>
      <c r="E34" s="105" t="s">
        <v>42</v>
      </c>
      <c r="F34" s="105" t="s">
        <v>42</v>
      </c>
      <c r="G34" s="105" t="s">
        <v>42</v>
      </c>
      <c r="H34" s="106" t="s">
        <v>50</v>
      </c>
      <c r="J34" s="96"/>
      <c r="K34" s="96"/>
      <c r="L34" s="96"/>
      <c r="M34" s="96"/>
      <c r="O34" s="2" t="s">
        <v>32</v>
      </c>
      <c r="P34" s="2" t="s">
        <v>42</v>
      </c>
      <c r="Q34" s="2" t="s">
        <v>50</v>
      </c>
      <c r="R34" s="2" t="s">
        <v>602</v>
      </c>
      <c r="S34" s="2"/>
      <c r="T34" s="2"/>
      <c r="U34" s="2"/>
      <c r="V34" s="2"/>
    </row>
    <row r="35" spans="3:22">
      <c r="C35" s="19" t="s">
        <v>663</v>
      </c>
      <c r="D35" s="46" t="s">
        <v>664</v>
      </c>
      <c r="E35" s="105" t="s">
        <v>50</v>
      </c>
      <c r="F35" s="105" t="s">
        <v>50</v>
      </c>
      <c r="G35" s="105" t="s">
        <v>50</v>
      </c>
      <c r="H35" s="106" t="s">
        <v>50</v>
      </c>
      <c r="J35" s="96" t="s">
        <v>665</v>
      </c>
      <c r="K35" s="96" t="s">
        <v>665</v>
      </c>
      <c r="L35" s="96" t="s">
        <v>665</v>
      </c>
      <c r="M35" s="96" t="s">
        <v>665</v>
      </c>
      <c r="O35" s="2" t="s">
        <v>32</v>
      </c>
      <c r="P35" s="2" t="s">
        <v>42</v>
      </c>
      <c r="Q35" s="2" t="s">
        <v>50</v>
      </c>
      <c r="R35" s="2" t="s">
        <v>602</v>
      </c>
      <c r="S35" s="2"/>
      <c r="T35" s="2"/>
      <c r="U35" s="2"/>
      <c r="V35" s="2"/>
    </row>
    <row r="36" spans="3:22" ht="14.7" thickBot="1">
      <c r="C36" s="56" t="s">
        <v>666</v>
      </c>
      <c r="D36" s="47" t="s">
        <v>667</v>
      </c>
      <c r="E36" s="107" t="s">
        <v>50</v>
      </c>
      <c r="F36" s="107" t="s">
        <v>50</v>
      </c>
      <c r="G36" s="107" t="s">
        <v>50</v>
      </c>
      <c r="H36" s="108" t="s">
        <v>50</v>
      </c>
      <c r="J36" s="97" t="s">
        <v>668</v>
      </c>
      <c r="K36" s="97"/>
      <c r="L36" s="97"/>
      <c r="M36" s="97"/>
      <c r="O36" s="2" t="s">
        <v>32</v>
      </c>
      <c r="P36" s="2" t="s">
        <v>42</v>
      </c>
      <c r="Q36" s="2" t="s">
        <v>50</v>
      </c>
      <c r="R36" s="2" t="s">
        <v>602</v>
      </c>
      <c r="S36" s="2"/>
      <c r="T36" s="2"/>
      <c r="U36" s="2"/>
      <c r="V36" s="2"/>
    </row>
    <row r="37" spans="3:22" ht="14.7" thickBot="1"/>
    <row r="38" spans="3:22" ht="14.7" hidden="1" thickBot="1">
      <c r="C38" s="31"/>
      <c r="D38" s="45" t="s">
        <v>669</v>
      </c>
      <c r="E38" s="37"/>
      <c r="F38" s="37"/>
      <c r="G38" s="37"/>
      <c r="H38" s="38"/>
      <c r="J38" s="18"/>
      <c r="K38" s="18"/>
      <c r="L38" s="18"/>
      <c r="M38" s="18"/>
    </row>
    <row r="39" spans="3:22" ht="14.7" hidden="1" thickBot="1">
      <c r="C39" s="19"/>
      <c r="D39" s="46" t="s">
        <v>670</v>
      </c>
      <c r="E39" s="24"/>
      <c r="F39" s="24"/>
      <c r="G39" s="24"/>
      <c r="H39" s="25"/>
      <c r="J39" s="16"/>
      <c r="K39" s="16"/>
      <c r="L39" s="16"/>
      <c r="M39" s="16"/>
      <c r="O39" s="2" t="s">
        <v>32</v>
      </c>
      <c r="P39" s="2" t="s">
        <v>42</v>
      </c>
      <c r="Q39" s="2" t="s">
        <v>50</v>
      </c>
      <c r="R39" s="2" t="s">
        <v>602</v>
      </c>
      <c r="S39" s="2"/>
      <c r="T39" s="2"/>
      <c r="U39" s="2"/>
      <c r="V39" s="2"/>
    </row>
    <row r="40" spans="3:22" ht="14.7" hidden="1" thickBot="1">
      <c r="C40" s="19"/>
      <c r="D40" s="46" t="s">
        <v>671</v>
      </c>
      <c r="E40" s="24" t="s">
        <v>32</v>
      </c>
      <c r="F40" s="24" t="s">
        <v>32</v>
      </c>
      <c r="G40" s="24" t="s">
        <v>32</v>
      </c>
      <c r="H40" s="25" t="s">
        <v>32</v>
      </c>
      <c r="J40" s="16"/>
      <c r="K40" s="16"/>
      <c r="L40" s="16"/>
      <c r="M40" s="16"/>
      <c r="O40" s="2" t="s">
        <v>32</v>
      </c>
      <c r="P40" s="2" t="s">
        <v>42</v>
      </c>
      <c r="Q40" s="2" t="s">
        <v>50</v>
      </c>
      <c r="R40" s="2" t="s">
        <v>602</v>
      </c>
      <c r="S40" s="2"/>
      <c r="T40" s="2"/>
      <c r="U40" s="2"/>
      <c r="V40" s="2"/>
    </row>
    <row r="41" spans="3:22" ht="14.7" hidden="1" thickBot="1">
      <c r="C41" s="19"/>
      <c r="D41" s="46" t="s">
        <v>672</v>
      </c>
      <c r="E41" s="24" t="s">
        <v>32</v>
      </c>
      <c r="F41" s="24" t="s">
        <v>32</v>
      </c>
      <c r="G41" s="24" t="s">
        <v>32</v>
      </c>
      <c r="H41" s="25" t="s">
        <v>32</v>
      </c>
      <c r="J41" s="53"/>
      <c r="K41" s="53"/>
      <c r="L41" s="53"/>
      <c r="M41" s="53"/>
      <c r="O41" s="2" t="s">
        <v>32</v>
      </c>
      <c r="P41" s="2" t="s">
        <v>42</v>
      </c>
      <c r="Q41" s="2" t="s">
        <v>50</v>
      </c>
      <c r="R41" s="2" t="s">
        <v>602</v>
      </c>
      <c r="S41" s="2"/>
      <c r="T41" s="2"/>
      <c r="U41" s="2"/>
      <c r="V41" s="2"/>
    </row>
    <row r="42" spans="3:22" ht="14.7" hidden="1" thickBot="1">
      <c r="C42" s="19"/>
      <c r="D42" s="46" t="s">
        <v>673</v>
      </c>
      <c r="E42" s="24" t="s">
        <v>32</v>
      </c>
      <c r="F42" s="24" t="s">
        <v>32</v>
      </c>
      <c r="G42" s="24" t="s">
        <v>32</v>
      </c>
      <c r="H42" s="25" t="s">
        <v>32</v>
      </c>
      <c r="J42" s="16"/>
      <c r="K42" s="16"/>
      <c r="L42" s="16"/>
      <c r="M42" s="16"/>
      <c r="O42" s="2" t="s">
        <v>32</v>
      </c>
      <c r="P42" s="2" t="s">
        <v>674</v>
      </c>
      <c r="Q42" s="2" t="s">
        <v>675</v>
      </c>
      <c r="R42" s="2" t="s">
        <v>602</v>
      </c>
      <c r="S42" s="2"/>
      <c r="T42" s="2"/>
      <c r="U42" s="2"/>
      <c r="V42" s="2"/>
    </row>
    <row r="43" spans="3:22" ht="14.7" hidden="1" thickBot="1">
      <c r="C43" s="55"/>
      <c r="D43" s="46" t="s">
        <v>676</v>
      </c>
      <c r="E43" s="24" t="s">
        <v>32</v>
      </c>
      <c r="F43" s="24" t="s">
        <v>32</v>
      </c>
      <c r="G43" s="24" t="s">
        <v>32</v>
      </c>
      <c r="H43" s="25" t="s">
        <v>32</v>
      </c>
      <c r="J43" s="53"/>
      <c r="K43" s="53"/>
      <c r="L43" s="53"/>
      <c r="M43" s="53"/>
      <c r="O43" s="2" t="s">
        <v>32</v>
      </c>
      <c r="P43" s="2" t="s">
        <v>42</v>
      </c>
      <c r="Q43" s="2" t="s">
        <v>50</v>
      </c>
      <c r="R43" s="2" t="s">
        <v>602</v>
      </c>
      <c r="S43" s="2"/>
      <c r="T43" s="2"/>
      <c r="U43" s="2"/>
      <c r="V43" s="2"/>
    </row>
    <row r="44" spans="3:22" ht="14.7" hidden="1" thickBot="1">
      <c r="C44" s="55"/>
      <c r="D44" s="46" t="s">
        <v>677</v>
      </c>
      <c r="E44" s="24" t="s">
        <v>32</v>
      </c>
      <c r="F44" s="24" t="s">
        <v>32</v>
      </c>
      <c r="G44" s="24" t="s">
        <v>32</v>
      </c>
      <c r="H44" s="25" t="s">
        <v>32</v>
      </c>
      <c r="J44" s="16"/>
      <c r="K44" s="16"/>
      <c r="L44" s="16"/>
      <c r="M44" s="16"/>
      <c r="O44" s="2" t="s">
        <v>32</v>
      </c>
      <c r="P44" s="2" t="s">
        <v>42</v>
      </c>
      <c r="Q44" s="2" t="s">
        <v>50</v>
      </c>
      <c r="R44" s="2" t="s">
        <v>602</v>
      </c>
      <c r="S44" s="2"/>
      <c r="T44" s="2"/>
      <c r="U44" s="2"/>
      <c r="V44" s="2"/>
    </row>
    <row r="45" spans="3:22" ht="14.7" hidden="1" thickBot="1">
      <c r="C45" s="20"/>
      <c r="D45" s="47" t="s">
        <v>678</v>
      </c>
      <c r="E45" s="26" t="s">
        <v>32</v>
      </c>
      <c r="F45" s="26" t="s">
        <v>32</v>
      </c>
      <c r="G45" s="26" t="s">
        <v>32</v>
      </c>
      <c r="H45" s="27" t="s">
        <v>32</v>
      </c>
      <c r="J45" s="17"/>
      <c r="K45" s="17"/>
      <c r="L45" s="17"/>
      <c r="M45" s="17"/>
      <c r="O45" s="2" t="s">
        <v>32</v>
      </c>
      <c r="P45" s="2" t="s">
        <v>42</v>
      </c>
      <c r="Q45" s="2" t="s">
        <v>50</v>
      </c>
      <c r="R45" s="2" t="s">
        <v>602</v>
      </c>
      <c r="S45" s="2"/>
      <c r="T45" s="2"/>
      <c r="U45" s="2"/>
      <c r="V45" s="2"/>
    </row>
    <row r="46" spans="3:22" ht="14.7" hidden="1" thickBot="1">
      <c r="D46" s="49"/>
      <c r="E46" s="4" t="s">
        <v>32</v>
      </c>
      <c r="F46" s="4" t="s">
        <v>32</v>
      </c>
      <c r="G46" s="4" t="s">
        <v>32</v>
      </c>
      <c r="H46" s="4" t="s">
        <v>32</v>
      </c>
    </row>
    <row r="47" spans="3:22">
      <c r="C47" s="31" t="s">
        <v>679</v>
      </c>
      <c r="D47" s="45" t="s">
        <v>680</v>
      </c>
      <c r="E47" s="33"/>
      <c r="F47" s="33"/>
      <c r="G47" s="33"/>
      <c r="H47" s="48"/>
      <c r="J47" s="95"/>
      <c r="K47" s="95"/>
      <c r="L47" s="95"/>
      <c r="M47" s="95"/>
    </row>
    <row r="48" spans="3:22">
      <c r="C48" s="19" t="s">
        <v>681</v>
      </c>
      <c r="D48" s="46" t="s">
        <v>682</v>
      </c>
      <c r="E48" s="105" t="s">
        <v>683</v>
      </c>
      <c r="F48" s="105" t="s">
        <v>683</v>
      </c>
      <c r="G48" s="105" t="s">
        <v>683</v>
      </c>
      <c r="H48" s="106" t="s">
        <v>684</v>
      </c>
      <c r="J48" s="96"/>
      <c r="K48" s="96"/>
      <c r="L48" s="96"/>
      <c r="M48" s="96"/>
      <c r="O48" s="2" t="s">
        <v>32</v>
      </c>
      <c r="P48" s="2" t="s">
        <v>685</v>
      </c>
      <c r="Q48" s="2" t="s">
        <v>686</v>
      </c>
      <c r="R48" s="2" t="s">
        <v>683</v>
      </c>
      <c r="S48" s="2" t="s">
        <v>684</v>
      </c>
      <c r="T48" s="2" t="s">
        <v>687</v>
      </c>
      <c r="U48" s="2"/>
      <c r="V48" s="2"/>
    </row>
    <row r="49" spans="3:22" hidden="1">
      <c r="C49" s="19" t="s">
        <v>688</v>
      </c>
      <c r="D49" s="46" t="s">
        <v>689</v>
      </c>
      <c r="E49" s="105" t="s">
        <v>32</v>
      </c>
      <c r="F49" s="105" t="s">
        <v>32</v>
      </c>
      <c r="G49" s="105" t="s">
        <v>32</v>
      </c>
      <c r="H49" s="106" t="s">
        <v>32</v>
      </c>
      <c r="J49" s="96"/>
      <c r="K49" s="96"/>
      <c r="L49" s="96"/>
      <c r="M49" s="96"/>
      <c r="O49" s="2" t="s">
        <v>32</v>
      </c>
      <c r="P49" s="2" t="s">
        <v>690</v>
      </c>
      <c r="Q49" s="2" t="s">
        <v>691</v>
      </c>
      <c r="R49" s="2" t="s">
        <v>692</v>
      </c>
      <c r="S49" s="2" t="s">
        <v>693</v>
      </c>
      <c r="T49" s="2" t="s">
        <v>694</v>
      </c>
      <c r="U49" s="2" t="s">
        <v>695</v>
      </c>
      <c r="V49" s="2" t="s">
        <v>696</v>
      </c>
    </row>
    <row r="50" spans="3:22" ht="14.7" thickBot="1">
      <c r="C50" s="20" t="s">
        <v>697</v>
      </c>
      <c r="D50" s="47" t="s">
        <v>698</v>
      </c>
      <c r="E50" s="107" t="s">
        <v>32</v>
      </c>
      <c r="F50" s="107" t="s">
        <v>32</v>
      </c>
      <c r="G50" s="107" t="s">
        <v>32</v>
      </c>
      <c r="H50" s="108" t="s">
        <v>42</v>
      </c>
      <c r="J50" s="97"/>
      <c r="K50" s="97"/>
      <c r="L50" s="97"/>
      <c r="M50" s="97"/>
      <c r="O50" s="2" t="s">
        <v>32</v>
      </c>
      <c r="P50" s="2" t="s">
        <v>42</v>
      </c>
      <c r="Q50" s="2" t="s">
        <v>50</v>
      </c>
      <c r="R50" s="2" t="s">
        <v>602</v>
      </c>
      <c r="S50" s="2"/>
      <c r="T50" s="2"/>
      <c r="U50" s="2"/>
      <c r="V50" s="2"/>
    </row>
    <row r="51" spans="3:22" s="7" customFormat="1" ht="14.7" thickBot="1">
      <c r="C51" s="10"/>
      <c r="E51" s="10"/>
      <c r="F51" s="10"/>
      <c r="G51" s="10"/>
      <c r="H51" s="10"/>
    </row>
    <row r="53" spans="3:22" hidden="1">
      <c r="D53" s="137"/>
      <c r="E53" s="138" t="str">
        <f>E5</f>
        <v>Districts  / Cities (LC5)</v>
      </c>
      <c r="F53" s="138" t="str">
        <f>F5</f>
        <v>Municipalities / City Divisions (LC4)</v>
      </c>
      <c r="G53" s="138" t="str">
        <f>G5</f>
        <v>Subcounties / Towns / Municipal Divisions (LC3)</v>
      </c>
      <c r="H53" s="139" t="str">
        <f>H5</f>
        <v>Parishes / Wards (LC2)</v>
      </c>
      <c r="J53" s="109" t="str">
        <f>E53</f>
        <v>Districts  / Cities (LC5)</v>
      </c>
      <c r="K53" s="110" t="str">
        <f t="shared" ref="K53:M53" si="1">F53</f>
        <v>Municipalities / City Divisions (LC4)</v>
      </c>
      <c r="L53" s="110" t="str">
        <f t="shared" si="1"/>
        <v>Subcounties / Towns / Municipal Divisions (LC3)</v>
      </c>
      <c r="M53" s="111" t="str">
        <f t="shared" si="1"/>
        <v>Parishes / Wards (LC2)</v>
      </c>
    </row>
    <row r="54" spans="3:22" hidden="1">
      <c r="D54" s="117" t="s">
        <v>699</v>
      </c>
      <c r="E54" s="2">
        <f>IF(E8&amp;E9="YesYes",1,0)</f>
        <v>1</v>
      </c>
      <c r="F54" s="2">
        <f>IF(F8&amp;F9="YesYes",1,0)</f>
        <v>1</v>
      </c>
      <c r="G54" s="2">
        <f>IF(G8&amp;G9="YesYes",1,0)</f>
        <v>1</v>
      </c>
      <c r="H54" s="118">
        <f>IF(H8&amp;H9="YesYes",1,0)</f>
        <v>0</v>
      </c>
      <c r="J54" s="112"/>
      <c r="M54" s="113"/>
    </row>
    <row r="55" spans="3:22" hidden="1">
      <c r="D55" s="117" t="s">
        <v>700</v>
      </c>
      <c r="E55" s="2">
        <f t="shared" ref="E55:H56" si="2">IF(E10="Yes",1,0)</f>
        <v>1</v>
      </c>
      <c r="F55" s="2">
        <f t="shared" si="2"/>
        <v>1</v>
      </c>
      <c r="G55" s="2">
        <f t="shared" si="2"/>
        <v>1</v>
      </c>
      <c r="H55" s="118">
        <f t="shared" si="2"/>
        <v>0</v>
      </c>
      <c r="J55" s="112"/>
      <c r="M55" s="113"/>
    </row>
    <row r="56" spans="3:22" hidden="1">
      <c r="D56" s="117" t="s">
        <v>701</v>
      </c>
      <c r="E56" s="2">
        <f t="shared" si="2"/>
        <v>0</v>
      </c>
      <c r="F56" s="2">
        <f t="shared" si="2"/>
        <v>0</v>
      </c>
      <c r="G56" s="2">
        <f t="shared" si="2"/>
        <v>0</v>
      </c>
      <c r="H56" s="118">
        <f t="shared" si="2"/>
        <v>0</v>
      </c>
      <c r="J56" s="112"/>
      <c r="M56" s="113"/>
    </row>
    <row r="57" spans="3:22" hidden="1">
      <c r="D57" s="121" t="s">
        <v>702</v>
      </c>
      <c r="E57" s="122">
        <f>IF(E14&amp;E15="YesYes",1,0)</f>
        <v>1</v>
      </c>
      <c r="F57" s="122">
        <f>IF(F14&amp;F15="YesYes",1,0)</f>
        <v>1</v>
      </c>
      <c r="G57" s="122">
        <f>IF(G14&amp;G15="YesYes",1,0)</f>
        <v>1</v>
      </c>
      <c r="H57" s="123">
        <f>IF(H14&amp;H15="YesYes",1,0)</f>
        <v>0</v>
      </c>
      <c r="J57" s="112"/>
      <c r="M57" s="113"/>
    </row>
    <row r="58" spans="3:22" hidden="1">
      <c r="D58" s="121" t="s">
        <v>703</v>
      </c>
      <c r="E58" s="122">
        <f>IF(E16&amp;E17="YesYes",1,0)</f>
        <v>1</v>
      </c>
      <c r="F58" s="122">
        <f>IF(F16&amp;F17="YesYes",1,0)</f>
        <v>1</v>
      </c>
      <c r="G58" s="122">
        <f>IF(G16&amp;G17="YesYes",1,0)</f>
        <v>0</v>
      </c>
      <c r="H58" s="123">
        <f>IF(H16&amp;H17="YesYes",1,0)</f>
        <v>0</v>
      </c>
      <c r="J58" s="112"/>
      <c r="M58" s="113"/>
    </row>
    <row r="59" spans="3:22" hidden="1">
      <c r="D59" s="121" t="s">
        <v>704</v>
      </c>
      <c r="E59" s="122">
        <f>IF(E18&amp;E19="YesYes",1,0)</f>
        <v>0</v>
      </c>
      <c r="F59" s="122">
        <f>IF(F18&amp;F19="YesYes",1,0)</f>
        <v>0</v>
      </c>
      <c r="G59" s="122">
        <f>IF(G18&amp;G19="YesYes",1,0)</f>
        <v>0</v>
      </c>
      <c r="H59" s="123">
        <f>IF(H18&amp;H19="YesYes",1,0)</f>
        <v>0</v>
      </c>
      <c r="J59" s="112"/>
      <c r="M59" s="113"/>
    </row>
    <row r="60" spans="3:22" hidden="1">
      <c r="D60" s="117" t="s">
        <v>705</v>
      </c>
      <c r="E60" s="2">
        <f>IF(E22="Yes",1,0)</f>
        <v>1</v>
      </c>
      <c r="F60" s="2">
        <f>IF(F22="Yes",1,0)</f>
        <v>1</v>
      </c>
      <c r="G60" s="2">
        <f>IF(G22="Yes",1,0)</f>
        <v>1</v>
      </c>
      <c r="H60" s="118">
        <f>IF(H22="Yes",1,0)</f>
        <v>0</v>
      </c>
      <c r="J60" s="112"/>
      <c r="M60" s="113"/>
    </row>
    <row r="61" spans="3:22" hidden="1">
      <c r="D61" s="117" t="s">
        <v>706</v>
      </c>
      <c r="E61" s="2">
        <f>IF(E23&amp;E24&amp;E25="YesYesYes",1,0)</f>
        <v>0</v>
      </c>
      <c r="F61" s="2">
        <f>IF(F23&amp;F24&amp;F25="YesYesYes",1,0)</f>
        <v>0</v>
      </c>
      <c r="G61" s="2">
        <f>IF(G23&amp;G24&amp;G25="YesYesYes",1,0)</f>
        <v>0</v>
      </c>
      <c r="H61" s="118">
        <f>IF(H23&amp;H24&amp;H25="YesYesYes",1,0)</f>
        <v>0</v>
      </c>
      <c r="J61" s="112"/>
      <c r="M61" s="113"/>
    </row>
    <row r="62" spans="3:22" hidden="1">
      <c r="D62" s="117" t="s">
        <v>707</v>
      </c>
      <c r="E62" s="2">
        <f>IF(E26&amp;E27&amp;E28="YesYesYes",1,0)</f>
        <v>0</v>
      </c>
      <c r="F62" s="2">
        <f>IF(F26&amp;F27&amp;F28="YesYesYes",1,0)</f>
        <v>0</v>
      </c>
      <c r="G62" s="2">
        <f>IF(G26&amp;G27&amp;G28="YesYesYes",1,0)</f>
        <v>0</v>
      </c>
      <c r="H62" s="118">
        <f>IF(H26&amp;H27&amp;H28="YesYesYes",1,0)</f>
        <v>0</v>
      </c>
      <c r="J62" s="112"/>
      <c r="M62" s="113"/>
    </row>
    <row r="63" spans="3:22" hidden="1">
      <c r="D63" s="121" t="s">
        <v>708</v>
      </c>
      <c r="E63" s="122">
        <f>IF(E31&amp;E32&amp;E33="YesYesYes",1,0)</f>
        <v>1</v>
      </c>
      <c r="F63" s="122">
        <f>IF(F31&amp;F32&amp;F33="YesYesYes",1,0)</f>
        <v>1</v>
      </c>
      <c r="G63" s="122">
        <f>IF(G31&amp;G32&amp;G33="YesYesYes",1,0)</f>
        <v>1</v>
      </c>
      <c r="H63" s="123">
        <f>IF(H31&amp;H32&amp;H33="YesYesYes",1,0)</f>
        <v>0</v>
      </c>
      <c r="J63" s="112"/>
      <c r="M63" s="113"/>
    </row>
    <row r="64" spans="3:22" hidden="1">
      <c r="D64" s="121" t="s">
        <v>709</v>
      </c>
      <c r="E64" s="122">
        <f>IF(E34&amp;E35="YesYes",1,0)</f>
        <v>0</v>
      </c>
      <c r="F64" s="122">
        <f>IF(F34&amp;F35="YesYes",1,0)</f>
        <v>0</v>
      </c>
      <c r="G64" s="122">
        <f>IF(G34&amp;G35="YesYes",1,0)</f>
        <v>0</v>
      </c>
      <c r="H64" s="123">
        <f>IF(H34&amp;H35="YesYes",1,0)</f>
        <v>0</v>
      </c>
      <c r="J64" s="112"/>
      <c r="M64" s="113"/>
    </row>
    <row r="65" spans="4:13" hidden="1">
      <c r="D65" s="121" t="s">
        <v>710</v>
      </c>
      <c r="E65" s="122">
        <f>IF(E36="Yes",1,0)</f>
        <v>0</v>
      </c>
      <c r="F65" s="122">
        <f>IF(F36="Yes",1,0)</f>
        <v>0</v>
      </c>
      <c r="G65" s="122">
        <f>IF(G36="Yes",1,0)</f>
        <v>0</v>
      </c>
      <c r="H65" s="123">
        <f>IF(H36="Yes",1,0)</f>
        <v>0</v>
      </c>
      <c r="J65" s="112"/>
      <c r="M65" s="113"/>
    </row>
    <row r="66" spans="4:13" hidden="1">
      <c r="D66" s="114" t="s">
        <v>711</v>
      </c>
      <c r="E66" s="115">
        <f>IF(E54+E55+E56=3,3,IF(E54+E55=2,2,IF(E54=1,1,0)))</f>
        <v>2</v>
      </c>
      <c r="F66" s="115">
        <f t="shared" ref="F66:H66" si="3">IF(F54+F55+F56=3,3,IF(F54+F55=2,2,IF(F54=1,1,0)))</f>
        <v>2</v>
      </c>
      <c r="G66" s="115">
        <f t="shared" si="3"/>
        <v>2</v>
      </c>
      <c r="H66" s="116">
        <f t="shared" si="3"/>
        <v>0</v>
      </c>
      <c r="J66" s="114" t="str">
        <f>IF(E66=3,E$5&amp;" meet all the institutional/functional conditions of devolved subnational governments with extensive powers/functions.",IF(E66=2,E$5&amp;" meet all the institutional/functional conditions of devolved subnational governments, albeit with limited powers/functions.",IF(E66=1,E$5&amp;" do not meet the institutional/functional conditions of devolved subnational governments (although preconditions are met).",IF(E66=0,E$5&amp;" do not meet the institutional/functional preconditions of devolved subnational governments.",""))))</f>
        <v>Districts  / Cities (LC5) meet all the institutional/functional conditions of devolved subnational governments, albeit with limited powers/functions.</v>
      </c>
      <c r="K66" s="115" t="str">
        <f t="shared" ref="K66:M66" si="4">IF(F66=3,F$5&amp;" meet all the institutional/functional conditions of devolved subnational governments with extensive powers/functions.",IF(F66=2,F$5&amp;" meet all the institutional/functional conditions of devolved subnational governments, albeit with limited powers/functions.",IF(F66=1,F$5&amp;" do not meet the institutional/functional conditions of devolved subnational governments (although preconditions are met).",IF(F66=0,F$5&amp;" do not meet the institutional/functional preconditions of devolved subnational governments.",""))))</f>
        <v>Municipalities / City Divisions (LC4) meet all the institutional/functional conditions of devolved subnational governments, albeit with limited powers/functions.</v>
      </c>
      <c r="L66" s="115" t="str">
        <f t="shared" si="4"/>
        <v>Subcounties / Towns / Municipal Divisions (LC3) meet all the institutional/functional conditions of devolved subnational governments, albeit with limited powers/functions.</v>
      </c>
      <c r="M66" s="116" t="str">
        <f t="shared" si="4"/>
        <v>Parishes / Wards (LC2) do not meet the institutional/functional preconditions of devolved subnational governments.</v>
      </c>
    </row>
    <row r="67" spans="4:13" hidden="1">
      <c r="D67" s="114" t="s">
        <v>712</v>
      </c>
      <c r="E67" s="115">
        <f>IF(E57+E58+E59=3,3,IF(E57+E58=2,2,IF(E57=1,1,0)))</f>
        <v>2</v>
      </c>
      <c r="F67" s="115">
        <f t="shared" ref="F67:H67" si="5">IF(F57+F58+F59=3,3,IF(F57+F58=2,2,IF(F57=1,1,0)))</f>
        <v>2</v>
      </c>
      <c r="G67" s="115">
        <f t="shared" si="5"/>
        <v>1</v>
      </c>
      <c r="H67" s="116">
        <f t="shared" si="5"/>
        <v>0</v>
      </c>
      <c r="J67" s="114" t="str">
        <f>IF(E67=3,E$5&amp;" meet all the political conditions of devolved subnational governments with extensive powers/functions.",IF(E67=2,E$5&amp;" meet all the political conditions of devolved subnational governments, albeit with limited powers/functions.",IF(E67=1,E$5&amp;" do not meet the political conditions of devolved subnational governments (although preconditions are met).",IF(E67=0,E$5&amp;" do not meet the political preconditions of devolved subnational governments.",""))))</f>
        <v>Districts  / Cities (LC5) meet all the political conditions of devolved subnational governments, albeit with limited powers/functions.</v>
      </c>
      <c r="K67" s="115" t="str">
        <f t="shared" ref="K67:M67" si="6">IF(F67=3,F$5&amp;" meet all the political conditions of devolved subnational governments with extensive powers/functions.",IF(F67=2,F$5&amp;" meet all the political conditions of devolved subnational governments, albeit with limited powers/functions.",IF(F67=1,F$5&amp;" do not meet the political conditions of devolved subnational governments (although preconditions are met).",IF(F67=0,F$5&amp;" do not meet the political preconditions of devolved subnational governments.",""))))</f>
        <v>Municipalities / City Divisions (LC4) meet all the political conditions of devolved subnational governments, albeit with limited powers/functions.</v>
      </c>
      <c r="L67" s="115" t="str">
        <f t="shared" si="6"/>
        <v>Subcounties / Towns / Municipal Divisions (LC3) do not meet the political conditions of devolved subnational governments (although preconditions are met).</v>
      </c>
      <c r="M67" s="116" t="str">
        <f t="shared" si="6"/>
        <v>Parishes / Wards (LC2) do not meet the political preconditions of devolved subnational governments.</v>
      </c>
    </row>
    <row r="68" spans="4:13" hidden="1">
      <c r="D68" s="114" t="s">
        <v>713</v>
      </c>
      <c r="E68" s="115">
        <f>IF(E60+E61+E62=3,3,IF(E60+E61=2,2,IF(E60=1,1,0)))</f>
        <v>1</v>
      </c>
      <c r="F68" s="115">
        <f t="shared" ref="F68:H68" si="7">IF(F60+F61+F62=3,3,IF(F60+F61=2,2,IF(F60=1,1,0)))</f>
        <v>1</v>
      </c>
      <c r="G68" s="115">
        <f t="shared" si="7"/>
        <v>1</v>
      </c>
      <c r="H68" s="116">
        <f t="shared" si="7"/>
        <v>0</v>
      </c>
      <c r="J68" s="114" t="str">
        <f>IF(E68=3,E$5&amp;" meet all the administrative conditions of devolved subnational governments with extensive powers/functions.",IF(E68=2,E$5&amp;" meet all the administrative conditions of devolved subnational governments, albeit with limited powers/functions.",IF(E68=1,E$5&amp;" do not meet the administrative conditions of devolved subnational governments (although preconditions are met).",IF(E68=0,E$5&amp;" do not meet the administrative preconditions of devolved subnational governments.",""))))</f>
        <v>Districts  / Cities (LC5) do not meet the administrative conditions of devolved subnational governments (although preconditions are met).</v>
      </c>
      <c r="K68" s="115" t="str">
        <f t="shared" ref="K68:M68" si="8">IF(F68=3,F$5&amp;" meet all the administrative conditions of devolved subnational governments with extensive powers/functions.",IF(F68=2,F$5&amp;" meet all the administrative conditions of devolved subnational governments, albeit with limited powers/functions.",IF(F68=1,F$5&amp;" do not meet the administrative conditions of devolved subnational governments (although preconditions are met).",IF(F68=0,F$5&amp;" do not meet the administrative preconditions of devolved subnational governments.",""))))</f>
        <v>Municipalities / City Divisions (LC4) do not meet the administrative conditions of devolved subnational governments (although preconditions are met).</v>
      </c>
      <c r="L68" s="115" t="str">
        <f t="shared" si="8"/>
        <v>Subcounties / Towns / Municipal Divisions (LC3) do not meet the administrative conditions of devolved subnational governments (although preconditions are met).</v>
      </c>
      <c r="M68" s="116" t="str">
        <f t="shared" si="8"/>
        <v>Parishes / Wards (LC2) do not meet the administrative preconditions of devolved subnational governments.</v>
      </c>
    </row>
    <row r="69" spans="4:13" hidden="1">
      <c r="D69" s="114" t="s">
        <v>714</v>
      </c>
      <c r="E69" s="115">
        <f>IF(E63+E64+E65=3,3,IF(E63+E64=2,2,IF(E63=1,1,0)))</f>
        <v>1</v>
      </c>
      <c r="F69" s="115">
        <f t="shared" ref="F69:H69" si="9">IF(F63+F64+F65=3,3,IF(F63+F64=2,2,IF(F63=1,1,0)))</f>
        <v>1</v>
      </c>
      <c r="G69" s="115">
        <f t="shared" si="9"/>
        <v>1</v>
      </c>
      <c r="H69" s="116">
        <f t="shared" si="9"/>
        <v>0</v>
      </c>
      <c r="J69" s="114" t="str">
        <f>IF(E69=3,E$5&amp;" meet all the fiscal/budgetary conditions of devolved subnational governments with extensive powers/functions.",IF(E69=2,E$5&amp;" meet all the fiscal/budgetary conditions of devolved subnational governments, albeit with limited powers/functions.",IF(E69=1,E$5&amp;" do not meet the fiscal/budgetary conditions of devolved subnational governments (although preconditions are met).",IF(E69=0,E$5&amp;" do not meet the fiscal/budgetary preconditions of devolved subnational governments.",""))))</f>
        <v>Districts  / Cities (LC5) do not meet the fiscal/budgetary conditions of devolved subnational governments (although preconditions are met).</v>
      </c>
      <c r="K69" s="115" t="str">
        <f t="shared" ref="K69:M69" si="10">IF(F69=3,F$5&amp;" meet all the fiscal/budgetary conditions of devolved subnational governments with extensive powers/functions.",IF(F69=2,F$5&amp;" meet all the fiscal/budgetary conditions of devolved subnational governments, albeit with limited powers/functions.",IF(F69=1,F$5&amp;" do not meet the fiscal/budgetary conditions of devolved subnational governments (although preconditions are met).",IF(F69=0,F$5&amp;" do not meet the fiscal/budgetary preconditions of devolved subnational governments.",""))))</f>
        <v>Municipalities / City Divisions (LC4) do not meet the fiscal/budgetary conditions of devolved subnational governments (although preconditions are met).</v>
      </c>
      <c r="L69" s="115" t="str">
        <f t="shared" si="10"/>
        <v>Subcounties / Towns / Municipal Divisions (LC3) do not meet the fiscal/budgetary conditions of devolved subnational governments (although preconditions are met).</v>
      </c>
      <c r="M69" s="116" t="str">
        <f t="shared" si="10"/>
        <v>Parishes / Wards (LC2) do not meet the fiscal/budgetary preconditions of devolved subnational governments.</v>
      </c>
    </row>
    <row r="70" spans="4:13" hidden="1">
      <c r="D70" s="124"/>
      <c r="E70" s="125">
        <f>MIN(E66:E69)</f>
        <v>1</v>
      </c>
      <c r="F70" s="125">
        <f t="shared" ref="F70:H70" si="11">MIN(F66:F69)</f>
        <v>1</v>
      </c>
      <c r="G70" s="125">
        <f t="shared" si="11"/>
        <v>1</v>
      </c>
      <c r="H70" s="126">
        <f t="shared" si="11"/>
        <v>0</v>
      </c>
      <c r="J70" s="112"/>
      <c r="M70" s="113"/>
    </row>
    <row r="71" spans="4:13" hidden="1">
      <c r="E71" s="134" t="str">
        <f>IF(E72="",E48,E48&amp;E72)</f>
        <v>Hybrid institution</v>
      </c>
      <c r="F71" s="135" t="str">
        <f t="shared" ref="F71:H71" si="12">IF(F72="",F48,F48&amp;F72)</f>
        <v>Hybrid institution</v>
      </c>
      <c r="G71" s="135" t="str">
        <f t="shared" si="12"/>
        <v>Hybrid institution</v>
      </c>
      <c r="H71" s="136" t="str">
        <f t="shared" si="12"/>
        <v>Non-devolved institution (with elected council)</v>
      </c>
      <c r="J71" s="117" t="str">
        <f>J7&amp;J8&amp;J9&amp;J10&amp;J11</f>
        <v/>
      </c>
      <c r="K71" s="2" t="str">
        <f>K7&amp;K8&amp;K9&amp;K10&amp;K11</f>
        <v/>
      </c>
      <c r="L71" s="2" t="str">
        <f>L7&amp;L8&amp;L9&amp;L10&amp;L11</f>
        <v/>
      </c>
      <c r="M71" s="118" t="str">
        <f>M7&amp;M8&amp;M9&amp;M10&amp;M11</f>
        <v>Administrative units (not legal entities)Because G2.1 / G3.1 / G4.1 are not all "yes"Mostly involved in settling land disputes and community mobilization</v>
      </c>
    </row>
    <row r="72" spans="4:13" ht="14.7" hidden="1" thickBot="1">
      <c r="E72" s="215" t="str">
        <f>IF(E48="Non-devolved institution",IF(E50="Yes"," (with elected council)",""),"")</f>
        <v/>
      </c>
      <c r="F72" s="138" t="str">
        <f>IF(F48="Non-devolved institution",IF(F50="Yes"," (with elected council)",""),"")</f>
        <v/>
      </c>
      <c r="G72" s="138" t="str">
        <f>IF(G48="Non-devolved institution",IF(G50="Yes"," (with elected council)",""),"")</f>
        <v/>
      </c>
      <c r="H72" s="139" t="str">
        <f>IF(H48="Non-devolved institution",IF(H50="Yes"," (with elected council)",""),"")</f>
        <v xml:space="preserve"> (with elected council)</v>
      </c>
      <c r="J72" s="117" t="str">
        <f>J13&amp;J14&amp;J15&amp;J16&amp;J17&amp;J18&amp;J19</f>
        <v>Do not authoritatively manage officers or budget</v>
      </c>
      <c r="K72" s="2" t="str">
        <f>K13&amp;K14&amp;K15&amp;K16&amp;K17&amp;K18&amp;K19</f>
        <v>Do not authoritatively manage officers or budget</v>
      </c>
      <c r="L72" s="2" t="str">
        <f>L13&amp;L14&amp;L15&amp;L16&amp;L17&amp;L18&amp;L19</f>
        <v>Do not authoritatively manage officers or budget</v>
      </c>
      <c r="M72" s="118" t="str">
        <f>M13&amp;M14&amp;M15&amp;M16&amp;M17&amp;M18&amp;M19</f>
        <v>Not LGs - receive guidance from higher levelsDo not authoritatively manage officers or budget</v>
      </c>
    </row>
    <row r="73" spans="4:13" ht="14.7" hidden="1" thickBot="1">
      <c r="E73" s="216" t="str">
        <f>HLOOKUP(E48,$D$77:$I$78,2,FALSE)&amp;E72</f>
        <v>hybrid local governance institutions, with features of both devolution and deconcentration.</v>
      </c>
      <c r="F73" s="217" t="str">
        <f t="shared" ref="F73:H73" si="13">HLOOKUP(F48,$D$77:$I$78,2,FALSE)&amp;F72</f>
        <v>hybrid local governance institutions, with features of both devolution and deconcentration.</v>
      </c>
      <c r="G73" s="217" t="str">
        <f t="shared" si="13"/>
        <v>hybrid local governance institutions, with features of both devolution and deconcentration.</v>
      </c>
      <c r="H73" s="218" t="str">
        <f t="shared" si="13"/>
        <v>non-devolved subnational govenance institutions. (with elected council)</v>
      </c>
      <c r="J73" s="117" t="str">
        <f>J21&amp;J22&amp;J23&amp;J24&amp;J25&amp;J26&amp;J27&amp;J28</f>
        <v>CEO is appointed by CGAll staff below CEO level (or equivalent) are employed and managed directly by the District (via the District Service Commission)Org structure determined by higher level &amp; dual subordination to Min of LGLarge proportion of wages paid for by wage grants</v>
      </c>
      <c r="K73" s="2" t="str">
        <f>K21&amp;K22&amp;K23&amp;K24&amp;K25&amp;K26&amp;K27&amp;K28</f>
        <v>CEO is appointed by CGEmployed and managed by the DSCOrg structure determined by higher levelEmployed and managed by the DSCLarge proportion of wages paid for by wage grants</v>
      </c>
      <c r="L73" s="2" t="str">
        <f>L21&amp;L22&amp;L23&amp;L24&amp;L25&amp;L26&amp;L27&amp;L28</f>
        <v>Officers appointed by higher levelEmployed and managed by the DSCOrg structure determined by higher levelEmployed and managed by the DSCLarge proportion of wages paid for by wage grants</v>
      </c>
      <c r="M73" s="118" t="str">
        <f>M21&amp;M22&amp;M23&amp;M24&amp;M25&amp;M26&amp;M27&amp;M28</f>
        <v>No officers at LC2 (and LC1) levelNo officers at LC2 (and LC1) levelNo administrative structure in placeNo officers at LC2 (and LC1) levelEmployed and managed by the DSC</v>
      </c>
    </row>
    <row r="74" spans="4:13" hidden="1">
      <c r="E74" s="67"/>
      <c r="J74" s="119" t="str">
        <f>J30&amp;J31&amp;J32&amp;J33&amp;J34&amp;J35&amp;J36</f>
        <v>LG budgets (incl. own revenues) are included in national budget votes subject to approval by parliamentExtensive conditional transfer restrictions</v>
      </c>
      <c r="K74" s="23" t="str">
        <f>K30&amp;K31&amp;K32&amp;K33&amp;K34&amp;K35&amp;K36</f>
        <v>LG budgets (incl. own revenues) are included in national budget votes subject to approval by parliament</v>
      </c>
      <c r="L74" s="23" t="str">
        <f>L30&amp;L31&amp;L32&amp;L33&amp;L34&amp;L35&amp;L36</f>
        <v>LG budgets (incl. own revenues) are included in national budget votes subject to approval by parliament</v>
      </c>
      <c r="M74" s="120" t="str">
        <f>M30&amp;M31&amp;M32&amp;M33&amp;M34&amp;M35&amp;M36</f>
        <v>Not a legal entity with own accounts etc.Contained in higher level (LC3) budgetsDone on their behalf by higher level entitesLG budgets (incl. own revenues) are included in national budget votes subject to approval by parliament</v>
      </c>
    </row>
    <row r="75" spans="4:13" hidden="1">
      <c r="E75" s="67"/>
    </row>
    <row r="76" spans="4:13" ht="14.7" hidden="1" thickBot="1">
      <c r="E76" s="67"/>
    </row>
    <row r="77" spans="4:13" hidden="1">
      <c r="D77" s="219" t="s">
        <v>32</v>
      </c>
      <c r="E77" s="210" t="s">
        <v>685</v>
      </c>
      <c r="F77" s="211" t="s">
        <v>686</v>
      </c>
      <c r="G77" s="211" t="s">
        <v>683</v>
      </c>
      <c r="H77" s="211" t="s">
        <v>684</v>
      </c>
      <c r="I77" s="212" t="s">
        <v>687</v>
      </c>
    </row>
    <row r="78" spans="4:13" ht="14.7" hidden="1" thickBot="1">
      <c r="D78" s="220" t="s">
        <v>32</v>
      </c>
      <c r="E78" s="213" t="s">
        <v>715</v>
      </c>
      <c r="F78" s="22" t="s">
        <v>716</v>
      </c>
      <c r="G78" s="22" t="s">
        <v>717</v>
      </c>
      <c r="H78" s="22" t="s">
        <v>718</v>
      </c>
      <c r="I78" s="214" t="s">
        <v>719</v>
      </c>
    </row>
    <row r="79" spans="4:13" hidden="1"/>
    <row r="80" spans="4:13" hidden="1"/>
  </sheetData>
  <sheetProtection sheet="1" objects="1" scenarios="1"/>
  <dataValidations count="5">
    <dataValidation type="list" allowBlank="1" showInputMessage="1" showErrorMessage="1" sqref="G7" xr:uid="{71737235-5B0F-4B5B-A82D-011792F9C182}">
      <formula1>"...,Yes,No,Other"</formula1>
    </dataValidation>
    <dataValidation type="list" allowBlank="1" showInputMessage="1" showErrorMessage="1" sqref="H7" xr:uid="{81C52D89-FB06-4242-BCAC-C337AA7676CA}">
      <formula1>"...,GP,SP,DECON,Other"</formula1>
    </dataValidation>
    <dataValidation type="list" allowBlank="1" showInputMessage="1" showErrorMessage="1" sqref="E31:H36 E39:H45 E8:H11 E14:H19 E22:H28" xr:uid="{5BBF8C7F-31AD-4E15-8222-AD40F370432D}">
      <formula1>$O8:$R8</formula1>
    </dataValidation>
    <dataValidation type="list" allowBlank="1" showInputMessage="1" showErrorMessage="1" sqref="E48:H49" xr:uid="{883EEA33-315A-49B5-A1B3-5B3A145DDBF0}">
      <formula1>$O$49:$T$49</formula1>
    </dataValidation>
    <dataValidation type="list" allowBlank="1" showInputMessage="1" showErrorMessage="1" sqref="E50:H50" xr:uid="{307164F3-CA02-4D2E-B17E-B29E7DE97A2F}">
      <formula1>$O$51:$V$51</formula1>
    </dataValidation>
  </dataValidations>
  <pageMargins left="0.7" right="0.7" top="0.75" bottom="0.75" header="0.3" footer="0.3"/>
  <pageSetup scale="58" fitToWidth="3"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6E36E-D4A3-47C2-9882-C50FA57939B4}">
  <dimension ref="C1:N27"/>
  <sheetViews>
    <sheetView zoomScale="75" zoomScaleNormal="75" workbookViewId="0">
      <pane ySplit="3" topLeftCell="A4" activePane="bottomLeft" state="frozen"/>
      <selection activeCell="D28" sqref="A1:XFD1048576"/>
      <selection pane="bottomLeft" activeCell="D22" sqref="D22"/>
    </sheetView>
  </sheetViews>
  <sheetFormatPr defaultColWidth="9.15625" defaultRowHeight="14.4"/>
  <cols>
    <col min="1" max="2" width="2.578125" customWidth="1"/>
    <col min="3" max="3" width="7.578125" customWidth="1"/>
    <col min="4" max="4" width="54.68359375" customWidth="1"/>
    <col min="5" max="5" width="3.41796875" customWidth="1"/>
    <col min="6" max="7" width="12.68359375" customWidth="1"/>
    <col min="8" max="8" width="3.41796875" customWidth="1"/>
    <col min="9" max="9" width="12.68359375" customWidth="1"/>
    <col min="10" max="10" width="3.41796875" customWidth="1"/>
    <col min="11" max="11" width="52.26171875" customWidth="1"/>
    <col min="12" max="12" width="3.26171875" customWidth="1"/>
    <col min="13" max="13" width="23.83984375" hidden="1" customWidth="1"/>
    <col min="14" max="14" width="27.15625" customWidth="1"/>
  </cols>
  <sheetData>
    <row r="1" spans="3:14" s="2" customFormat="1"/>
    <row r="2" spans="3:14" s="2" customFormat="1" ht="18.3">
      <c r="D2" s="21" t="s">
        <v>720</v>
      </c>
    </row>
    <row r="3" spans="3:14" s="22" customFormat="1" ht="15" customHeight="1" thickBot="1"/>
    <row r="4" spans="3:14" ht="15" customHeight="1" thickBot="1"/>
    <row r="5" spans="3:14" ht="13.5" customHeight="1">
      <c r="C5" s="240" t="s">
        <v>721</v>
      </c>
      <c r="D5" s="244" t="s">
        <v>722</v>
      </c>
      <c r="F5" s="242" t="s">
        <v>723</v>
      </c>
      <c r="G5" s="243"/>
      <c r="I5" s="248" t="s">
        <v>724</v>
      </c>
      <c r="K5" s="246" t="s">
        <v>2</v>
      </c>
    </row>
    <row r="6" spans="3:14" ht="13.5" customHeight="1" thickBot="1">
      <c r="C6" s="241"/>
      <c r="D6" s="245"/>
      <c r="E6" s="1"/>
      <c r="F6" s="11" t="s">
        <v>725</v>
      </c>
      <c r="G6" s="11" t="s">
        <v>726</v>
      </c>
      <c r="H6" s="1"/>
      <c r="I6" s="249"/>
      <c r="J6" s="1"/>
      <c r="K6" s="247"/>
    </row>
    <row r="7" spans="3:14" ht="14.25" customHeight="1" thickBot="1"/>
    <row r="8" spans="3:14">
      <c r="C8" s="14"/>
      <c r="D8" s="41" t="s">
        <v>727</v>
      </c>
      <c r="F8" s="152"/>
      <c r="G8" s="153"/>
      <c r="H8" s="4"/>
      <c r="I8" s="149"/>
      <c r="K8" s="15"/>
      <c r="M8" s="224" t="s">
        <v>32</v>
      </c>
      <c r="N8" s="225" t="s">
        <v>728</v>
      </c>
    </row>
    <row r="9" spans="3:14">
      <c r="C9" s="12" t="s">
        <v>729</v>
      </c>
      <c r="D9" s="42" t="s">
        <v>730</v>
      </c>
      <c r="F9" s="154" t="s">
        <v>32</v>
      </c>
      <c r="G9" s="145" t="s">
        <v>731</v>
      </c>
      <c r="H9" s="4"/>
      <c r="I9" s="151" t="s">
        <v>32</v>
      </c>
      <c r="K9" s="96"/>
      <c r="M9" s="224" t="str">
        <f>'IGP1 Structure'!C21</f>
        <v>C</v>
      </c>
      <c r="N9" s="226" t="str">
        <f>'IGP1 Structure'!C21&amp;" = "&amp;'IGP1 Structure'!E21</f>
        <v>C = National government</v>
      </c>
    </row>
    <row r="10" spans="3:14">
      <c r="C10" s="12" t="s">
        <v>732</v>
      </c>
      <c r="D10" s="42" t="s">
        <v>733</v>
      </c>
      <c r="F10" s="154" t="s">
        <v>32</v>
      </c>
      <c r="G10" s="145" t="s">
        <v>731</v>
      </c>
      <c r="H10" s="4"/>
      <c r="I10" s="151" t="s">
        <v>32</v>
      </c>
      <c r="K10" s="96"/>
      <c r="M10" s="224" t="str">
        <f>'IGP1 Structure'!C22</f>
        <v>S1</v>
      </c>
      <c r="N10" s="226" t="str">
        <f>'IGP1 Structure'!C22&amp;" = "&amp;'IGP1 Structure'!E22</f>
        <v>S1 = Districts  / Cities (LC5)</v>
      </c>
    </row>
    <row r="11" spans="3:14">
      <c r="C11" s="39"/>
      <c r="D11" s="43" t="s">
        <v>734</v>
      </c>
      <c r="F11" s="155"/>
      <c r="G11" s="156"/>
      <c r="H11" s="4"/>
      <c r="I11" s="150"/>
      <c r="K11" s="40"/>
      <c r="M11" s="224" t="str">
        <f>'IGP1 Structure'!C23</f>
        <v>S2</v>
      </c>
      <c r="N11" s="226" t="str">
        <f>'IGP1 Structure'!C23&amp;" = "&amp;'IGP1 Structure'!E23</f>
        <v>S2 = Municipalities / City Divisions (LC4)</v>
      </c>
    </row>
    <row r="12" spans="3:14">
      <c r="C12" s="12" t="s">
        <v>735</v>
      </c>
      <c r="D12" s="42" t="s">
        <v>736</v>
      </c>
      <c r="F12" s="154" t="s">
        <v>32</v>
      </c>
      <c r="G12" s="144" t="s">
        <v>32</v>
      </c>
      <c r="H12" s="4"/>
      <c r="I12" s="151" t="s">
        <v>32</v>
      </c>
      <c r="K12" s="96"/>
      <c r="M12" s="224" t="str">
        <f>'IGP1 Structure'!C24</f>
        <v>S3</v>
      </c>
      <c r="N12" s="226" t="str">
        <f>'IGP1 Structure'!C24&amp;" = "&amp;'IGP1 Structure'!E24</f>
        <v>S3 = Subcounties / Towns / Municipal Divisions (LC3)</v>
      </c>
    </row>
    <row r="13" spans="3:14">
      <c r="C13" s="12" t="s">
        <v>737</v>
      </c>
      <c r="D13" s="42" t="s">
        <v>738</v>
      </c>
      <c r="F13" s="154" t="s">
        <v>32</v>
      </c>
      <c r="G13" s="144" t="s">
        <v>32</v>
      </c>
      <c r="H13" s="4"/>
      <c r="I13" s="151" t="s">
        <v>32</v>
      </c>
      <c r="K13" s="96"/>
      <c r="M13" s="224" t="str">
        <f>'IGP1 Structure'!C25</f>
        <v>S4</v>
      </c>
      <c r="N13" s="226" t="str">
        <f>'IGP1 Structure'!C25&amp;" = "&amp;'IGP1 Structure'!E25</f>
        <v>S4 = Parishes / Wards (LC2)</v>
      </c>
    </row>
    <row r="14" spans="3:14">
      <c r="C14" s="39"/>
      <c r="D14" s="43" t="s">
        <v>739</v>
      </c>
      <c r="F14" s="155"/>
      <c r="G14" s="156"/>
      <c r="H14" s="4"/>
      <c r="I14" s="150"/>
      <c r="K14" s="40"/>
      <c r="M14" s="224" t="s">
        <v>740</v>
      </c>
      <c r="N14" s="226" t="s">
        <v>741</v>
      </c>
    </row>
    <row r="15" spans="3:14" ht="14.7" thickBot="1">
      <c r="C15" s="12" t="s">
        <v>742</v>
      </c>
      <c r="D15" s="42" t="s">
        <v>743</v>
      </c>
      <c r="F15" s="154" t="s">
        <v>32</v>
      </c>
      <c r="G15" s="144" t="s">
        <v>32</v>
      </c>
      <c r="H15" s="4"/>
      <c r="I15" s="151" t="s">
        <v>32</v>
      </c>
      <c r="K15" s="96"/>
      <c r="M15" s="224" t="s">
        <v>744</v>
      </c>
      <c r="N15" s="227" t="s">
        <v>745</v>
      </c>
    </row>
    <row r="16" spans="3:14">
      <c r="C16" s="39"/>
      <c r="D16" s="43" t="s">
        <v>746</v>
      </c>
      <c r="F16" s="155"/>
      <c r="G16" s="156"/>
      <c r="H16" s="4"/>
      <c r="I16" s="150"/>
      <c r="K16" s="40"/>
    </row>
    <row r="17" spans="3:11">
      <c r="C17" s="12" t="s">
        <v>747</v>
      </c>
      <c r="D17" s="42" t="s">
        <v>748</v>
      </c>
      <c r="F17" s="154" t="s">
        <v>32</v>
      </c>
      <c r="G17" s="145" t="s">
        <v>731</v>
      </c>
      <c r="H17" s="4"/>
      <c r="I17" s="151" t="s">
        <v>32</v>
      </c>
      <c r="K17" s="96"/>
    </row>
    <row r="18" spans="3:11">
      <c r="C18" s="12" t="s">
        <v>749</v>
      </c>
      <c r="D18" s="42" t="s">
        <v>750</v>
      </c>
      <c r="F18" s="154" t="s">
        <v>32</v>
      </c>
      <c r="G18" s="145" t="s">
        <v>731</v>
      </c>
      <c r="H18" s="4"/>
      <c r="I18" s="151" t="s">
        <v>32</v>
      </c>
      <c r="K18" s="96"/>
    </row>
    <row r="19" spans="3:11">
      <c r="C19" s="12" t="s">
        <v>751</v>
      </c>
      <c r="D19" s="42" t="s">
        <v>752</v>
      </c>
      <c r="F19" s="154" t="s">
        <v>32</v>
      </c>
      <c r="G19" s="144" t="s">
        <v>32</v>
      </c>
      <c r="H19" s="4"/>
      <c r="I19" s="151" t="s">
        <v>32</v>
      </c>
      <c r="K19" s="96"/>
    </row>
    <row r="20" spans="3:11">
      <c r="C20" s="12" t="s">
        <v>753</v>
      </c>
      <c r="D20" s="42" t="s">
        <v>754</v>
      </c>
      <c r="F20" s="154" t="s">
        <v>32</v>
      </c>
      <c r="G20" s="144" t="s">
        <v>32</v>
      </c>
      <c r="H20" s="4"/>
      <c r="I20" s="151" t="s">
        <v>32</v>
      </c>
      <c r="K20" s="96"/>
    </row>
    <row r="21" spans="3:11">
      <c r="C21" s="39"/>
      <c r="D21" s="43" t="s">
        <v>755</v>
      </c>
      <c r="F21" s="155"/>
      <c r="G21" s="156"/>
      <c r="H21" s="4"/>
      <c r="I21" s="150"/>
      <c r="K21" s="40"/>
    </row>
    <row r="22" spans="3:11">
      <c r="C22" s="12" t="s">
        <v>756</v>
      </c>
      <c r="D22" s="42" t="s">
        <v>757</v>
      </c>
      <c r="F22" s="154" t="s">
        <v>32</v>
      </c>
      <c r="G22" s="144" t="s">
        <v>32</v>
      </c>
      <c r="H22" s="4"/>
      <c r="I22" s="151" t="s">
        <v>32</v>
      </c>
      <c r="K22" s="96"/>
    </row>
    <row r="23" spans="3:11">
      <c r="C23" s="39"/>
      <c r="D23" s="43" t="s">
        <v>758</v>
      </c>
      <c r="F23" s="155"/>
      <c r="G23" s="156"/>
      <c r="H23" s="4"/>
      <c r="I23" s="150"/>
      <c r="K23" s="40"/>
    </row>
    <row r="24" spans="3:11">
      <c r="C24" s="12" t="s">
        <v>759</v>
      </c>
      <c r="D24" s="42" t="s">
        <v>760</v>
      </c>
      <c r="F24" s="154" t="s">
        <v>32</v>
      </c>
      <c r="G24" s="144" t="s">
        <v>32</v>
      </c>
      <c r="H24" s="4"/>
      <c r="I24" s="151" t="s">
        <v>32</v>
      </c>
      <c r="K24" s="96"/>
    </row>
    <row r="25" spans="3:11">
      <c r="C25" s="39"/>
      <c r="D25" s="43" t="s">
        <v>761</v>
      </c>
      <c r="F25" s="155"/>
      <c r="G25" s="156"/>
      <c r="H25" s="4"/>
      <c r="I25" s="150"/>
      <c r="K25" s="40"/>
    </row>
    <row r="26" spans="3:11" ht="14.7" thickBot="1">
      <c r="C26" s="13" t="s">
        <v>762</v>
      </c>
      <c r="D26" s="44" t="s">
        <v>763</v>
      </c>
      <c r="F26" s="157" t="s">
        <v>32</v>
      </c>
      <c r="G26" s="158" t="s">
        <v>32</v>
      </c>
      <c r="H26" s="4"/>
      <c r="I26" s="159" t="s">
        <v>32</v>
      </c>
      <c r="K26" s="97"/>
    </row>
    <row r="27" spans="3:11" s="7" customFormat="1" ht="14.7" thickBot="1"/>
  </sheetData>
  <sheetProtection sheet="1" formatCells="0"/>
  <mergeCells count="5">
    <mergeCell ref="C5:C6"/>
    <mergeCell ref="F5:G5"/>
    <mergeCell ref="D5:D6"/>
    <mergeCell ref="K5:K6"/>
    <mergeCell ref="I5:I6"/>
  </mergeCells>
  <dataValidations count="2">
    <dataValidation type="list" allowBlank="1" showInputMessage="1" showErrorMessage="1" sqref="I24 I15 I17:I20 I9:I10 I12:I13 I22 I26" xr:uid="{8C2BDC65-1839-4B4E-8A37-2E3AD2558A59}">
      <formula1>"…,Yes,No,Partially/Mixed/Other"</formula1>
    </dataValidation>
    <dataValidation type="list" allowBlank="1" showInputMessage="1" showErrorMessage="1" sqref="F15:G15 F9:F10 F22:G22 G19:G20 F17:F20 F26:G26 F24:G24 F12:G13" xr:uid="{097941F7-E617-4E9D-9256-E7030ACEBB8A}">
      <formula1>$M$8:$M$15</formula1>
    </dataValidation>
  </dataValidations>
  <pageMargins left="0.7" right="0.7" top="0.75" bottom="0.75" header="0.3" footer="0.3"/>
  <pageSetup scale="65" fitToHeight="2" orientation="landscape" horizontalDpi="200" verticalDpi="200" r:id="rId1"/>
  <rowBreaks count="1" manualBreakCount="1">
    <brk id="27"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87DAA-87D9-47AE-83BD-771AD85CC2C9}">
  <dimension ref="C1:N32"/>
  <sheetViews>
    <sheetView zoomScale="75" zoomScaleNormal="75" workbookViewId="0">
      <pane ySplit="3" topLeftCell="A4" activePane="bottomLeft" state="frozen"/>
      <selection pane="bottomLeft" activeCell="E6" sqref="E6"/>
    </sheetView>
  </sheetViews>
  <sheetFormatPr defaultColWidth="9.15625" defaultRowHeight="14.4"/>
  <cols>
    <col min="1" max="2" width="3.578125" customWidth="1"/>
    <col min="4" max="4" width="60" customWidth="1"/>
    <col min="5" max="5" width="43.41796875" customWidth="1"/>
    <col min="9" max="14" width="9.15625" hidden="1" customWidth="1"/>
  </cols>
  <sheetData>
    <row r="1" spans="3:14" s="2" customFormat="1"/>
    <row r="2" spans="3:14" s="2" customFormat="1" ht="18.3">
      <c r="C2" s="21"/>
      <c r="D2" s="21" t="s">
        <v>764</v>
      </c>
    </row>
    <row r="3" spans="3:14" s="22" customFormat="1" ht="15" customHeight="1" thickBot="1"/>
    <row r="5" spans="3:14">
      <c r="C5" s="1" t="s">
        <v>765</v>
      </c>
      <c r="D5" s="1" t="s">
        <v>766</v>
      </c>
    </row>
    <row r="6" spans="3:14">
      <c r="C6" t="s">
        <v>767</v>
      </c>
      <c r="D6" t="s">
        <v>768</v>
      </c>
      <c r="E6" s="160" t="s">
        <v>769</v>
      </c>
    </row>
    <row r="7" spans="3:14">
      <c r="C7" t="s">
        <v>770</v>
      </c>
      <c r="D7" t="s">
        <v>771</v>
      </c>
      <c r="E7" s="160"/>
    </row>
    <row r="8" spans="3:14">
      <c r="C8" t="s">
        <v>772</v>
      </c>
      <c r="D8" t="s">
        <v>773</v>
      </c>
      <c r="E8" s="160" t="s">
        <v>774</v>
      </c>
    </row>
    <row r="9" spans="3:14">
      <c r="I9" s="2"/>
      <c r="J9" s="2"/>
      <c r="K9" s="2"/>
      <c r="L9" s="2"/>
      <c r="M9" s="2"/>
      <c r="N9" s="2"/>
    </row>
    <row r="10" spans="3:14">
      <c r="C10" s="1" t="s">
        <v>775</v>
      </c>
      <c r="D10" s="1" t="s">
        <v>776</v>
      </c>
      <c r="I10" s="2"/>
      <c r="J10" s="2"/>
      <c r="K10" s="2"/>
      <c r="L10" s="2"/>
      <c r="M10" s="2"/>
      <c r="N10" s="2"/>
    </row>
    <row r="11" spans="3:14">
      <c r="C11" s="1"/>
      <c r="I11" s="2"/>
      <c r="J11" s="2"/>
      <c r="K11" s="2"/>
      <c r="L11" s="2"/>
      <c r="M11" s="2"/>
      <c r="N11" s="2"/>
    </row>
    <row r="12" spans="3:14">
      <c r="C12" s="1" t="s">
        <v>777</v>
      </c>
      <c r="D12" s="250" t="s">
        <v>778</v>
      </c>
      <c r="E12" s="250"/>
    </row>
    <row r="13" spans="3:14" ht="46" customHeight="1">
      <c r="D13" s="251" t="s">
        <v>779</v>
      </c>
      <c r="E13" s="251"/>
    </row>
    <row r="14" spans="3:14">
      <c r="D14" s="54"/>
      <c r="E14" s="30"/>
    </row>
    <row r="15" spans="3:14">
      <c r="C15" s="1" t="s">
        <v>780</v>
      </c>
      <c r="D15" s="253" t="s">
        <v>781</v>
      </c>
      <c r="E15" s="253"/>
    </row>
    <row r="16" spans="3:14" ht="46" customHeight="1">
      <c r="D16" s="251" t="s">
        <v>782</v>
      </c>
      <c r="E16" s="251"/>
    </row>
    <row r="17" spans="3:5">
      <c r="D17" s="54"/>
      <c r="E17" s="30"/>
    </row>
    <row r="18" spans="3:5">
      <c r="C18" s="1" t="s">
        <v>783</v>
      </c>
      <c r="D18" s="253" t="s">
        <v>784</v>
      </c>
      <c r="E18" s="253"/>
    </row>
    <row r="19" spans="3:5" ht="46" customHeight="1">
      <c r="D19" s="252" t="s">
        <v>785</v>
      </c>
      <c r="E19" s="251"/>
    </row>
    <row r="20" spans="3:5">
      <c r="D20" s="54"/>
      <c r="E20" s="30"/>
    </row>
    <row r="21" spans="3:5">
      <c r="C21" s="1" t="s">
        <v>786</v>
      </c>
      <c r="D21" s="253" t="s">
        <v>787</v>
      </c>
      <c r="E21" s="253"/>
    </row>
    <row r="22" spans="3:5" ht="46" customHeight="1">
      <c r="D22" s="251" t="s">
        <v>788</v>
      </c>
      <c r="E22" s="251"/>
    </row>
    <row r="23" spans="3:5" ht="15" customHeight="1">
      <c r="D23" s="54"/>
      <c r="E23" s="30"/>
    </row>
    <row r="24" spans="3:5" ht="15" customHeight="1">
      <c r="C24" s="1" t="s">
        <v>789</v>
      </c>
      <c r="D24" s="253" t="s">
        <v>790</v>
      </c>
      <c r="E24" s="253"/>
    </row>
    <row r="25" spans="3:5" ht="13.5" customHeight="1">
      <c r="D25" s="251" t="s">
        <v>791</v>
      </c>
      <c r="E25" s="251"/>
    </row>
    <row r="26" spans="3:5" ht="13.5" customHeight="1">
      <c r="D26" s="251" t="s">
        <v>792</v>
      </c>
      <c r="E26" s="251"/>
    </row>
    <row r="27" spans="3:5" ht="13.5" customHeight="1">
      <c r="D27" s="251" t="s">
        <v>793</v>
      </c>
      <c r="E27" s="251"/>
    </row>
    <row r="28" spans="3:5" ht="13.5" customHeight="1">
      <c r="D28" s="251" t="s">
        <v>794</v>
      </c>
      <c r="E28" s="251"/>
    </row>
    <row r="29" spans="3:5" ht="13.5" customHeight="1">
      <c r="D29" s="251" t="s">
        <v>795</v>
      </c>
      <c r="E29" s="251"/>
    </row>
    <row r="30" spans="3:5" ht="13.5" customHeight="1">
      <c r="D30" s="251"/>
      <c r="E30" s="251"/>
    </row>
    <row r="31" spans="3:5" ht="15" customHeight="1">
      <c r="D31" s="54"/>
      <c r="E31" s="30"/>
    </row>
    <row r="32" spans="3:5" s="3" customFormat="1"/>
  </sheetData>
  <sheetProtection sheet="1" formatCells="0"/>
  <mergeCells count="15">
    <mergeCell ref="D26:E26"/>
    <mergeCell ref="D27:E27"/>
    <mergeCell ref="D28:E28"/>
    <mergeCell ref="D29:E29"/>
    <mergeCell ref="D30:E30"/>
    <mergeCell ref="D24:E24"/>
    <mergeCell ref="D21:E21"/>
    <mergeCell ref="D18:E18"/>
    <mergeCell ref="D15:E15"/>
    <mergeCell ref="D25:E25"/>
    <mergeCell ref="D12:E12"/>
    <mergeCell ref="D13:E13"/>
    <mergeCell ref="D16:E16"/>
    <mergeCell ref="D19:E19"/>
    <mergeCell ref="D22:E22"/>
  </mergeCells>
  <dataValidations disablePrompts="1" count="1">
    <dataValidation type="list" allowBlank="1" showInputMessage="1" showErrorMessage="1" sqref="E14 E17 E20 E23 E31:E32" xr:uid="{88507343-9DA2-46F0-97EF-15395E17E4A1}">
      <formula1>$I14:$L14</formula1>
    </dataValidation>
  </dataValidations>
  <pageMargins left="0.7" right="0.7" top="0.75" bottom="0.75" header="0.3" footer="0.3"/>
  <pageSetup scale="64" fitToHeight="2" orientation="portrait" horizontalDpi="200" verticalDpi="200" r:id="rId1"/>
  <rowBreaks count="1" manualBreakCount="1">
    <brk id="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6E96D-940E-4952-9740-729597CA230A}">
  <dimension ref="A2:H78"/>
  <sheetViews>
    <sheetView zoomScale="75" zoomScaleNormal="75" workbookViewId="0">
      <selection activeCell="C2" sqref="C2"/>
    </sheetView>
  </sheetViews>
  <sheetFormatPr defaultRowHeight="14.4"/>
  <cols>
    <col min="1" max="2" width="4" style="2" customWidth="1"/>
    <col min="3" max="3" width="34.68359375" customWidth="1"/>
    <col min="4" max="9" width="13.578125" customWidth="1"/>
  </cols>
  <sheetData>
    <row r="2" spans="2:4">
      <c r="C2" s="1" t="str">
        <f>"IGP Country Notes for "&amp;'IGP1 Structure'!E7&amp;" ,"&amp;'IGP1 Structure'!E8</f>
        <v>IGP Country Notes for Uganda (UGA) ,2023</v>
      </c>
    </row>
    <row r="3" spans="2:4">
      <c r="C3" t="str">
        <f>"These Country Notes for this LoGICA Intergovernmental Profile (IGP) describe the structure and nature of local governance institutions for "&amp;'IGP1 Structure'!E204&amp;" for the year "&amp;'IGP1 Structure'!E8&amp;"."</f>
        <v>These Country Notes for this LoGICA Intergovernmental Profile (IGP) describe the structure and nature of local governance institutions for Uganda for the year 2023.</v>
      </c>
    </row>
    <row r="4" spans="2:4">
      <c r="C4" t="str">
        <f>IF(COUNTIF('IGP3 Functions'!$F$9:$G$26,"…")&lt;10,"The IGP also assessed the de facto functional assignments for "&amp;'IGP1 Structure'!E204&amp;".","The IGP did not assess the de facto functional assignments for "&amp;'IGP1 Structure'!E204&amp;".")</f>
        <v>The IGP did not assess the de facto functional assignments for Uganda.</v>
      </c>
    </row>
    <row r="5" spans="2:4">
      <c r="C5" t="str">
        <f>"This IGP was prepared by "&amp;'IGP Info'!E6&amp;"."</f>
        <v>This IGP was prepared by Wabwire Martin Morris.</v>
      </c>
    </row>
    <row r="6" spans="2:4">
      <c r="B6" s="2" t="str">
        <f>IF('IGP1 Structure'!D9="","XX","&gt;")</f>
        <v>&gt;</v>
      </c>
      <c r="C6" s="209" t="str">
        <f>IF(B6="&gt;","The total population of "&amp;'IGP1 Structure'!E204&amp;" is "&amp;FIXED('IGP1 Structure'!E9,0,FALSE)&amp;" residents.","The total population of "&amp;'IGP1 Structure'!E204&amp;" is not reported in the profile.")</f>
        <v>The total population of Uganda is 42,885,900 residents.</v>
      </c>
    </row>
    <row r="7" spans="2:4">
      <c r="B7" s="2" t="str">
        <f>IF('IGP1 Structure'!L6&amp;'IGP1 Structure'!L7&amp;'IGP1 Structure'!L8&amp;'IGP1 Structure'!L9="","XX","&gt;")</f>
        <v>&gt;</v>
      </c>
      <c r="C7" t="str">
        <f>IF(B7="&gt;",'IGP1 Structure'!L6&amp;'IGP1 Structure'!L7&amp;'IGP1 Structure'!L8&amp;'IGP1 Structure'!L9,"")</f>
        <v>Population based on Uganda Bureau of Statistics (Rural and Urban Population projections, 26th May 2022)</v>
      </c>
    </row>
    <row r="9" spans="2:4">
      <c r="C9" s="1" t="s">
        <v>796</v>
      </c>
    </row>
    <row r="10" spans="2:4">
      <c r="C10" t="str">
        <f>"The main legal/policy context for decentralization, subnational governance and intergovernmental relations in "&amp;'IGP1 Structure'!E204&amp;" is provided by:"</f>
        <v>The main legal/policy context for decentralization, subnational governance and intergovernmental relations in Uganda is provided by:</v>
      </c>
      <c r="D10" s="1"/>
    </row>
    <row r="11" spans="2:4">
      <c r="B11" s="2" t="str">
        <f>IF('IGP1 Structure'!D12="","XX","&gt;")</f>
        <v>&gt;</v>
      </c>
      <c r="C11" t="str">
        <f>IF(B11="&gt;",'IGP1 Structure'!D12&amp;" ("&amp;'IGP1 Structure'!F12&amp;")","")</f>
        <v>Constitution of the Republic of Uganda (1995)</v>
      </c>
    </row>
    <row r="12" spans="2:4">
      <c r="B12" s="2" t="str">
        <f>IF('IGP1 Structure'!D13="","XX","&gt;")</f>
        <v>&gt;</v>
      </c>
      <c r="C12" t="str">
        <f>IF(B12="&gt;",'IGP1 Structure'!D13&amp;" ("&amp;'IGP1 Structure'!F13&amp;")","")</f>
        <v>The Local Government Act (CAP 243) (1997)</v>
      </c>
    </row>
    <row r="13" spans="2:4">
      <c r="B13" s="2" t="str">
        <f>IF('IGP1 Structure'!D14="","XX","&gt;")</f>
        <v>&gt;</v>
      </c>
      <c r="C13" t="str">
        <f>IF(B13="&gt;",'IGP1 Structure'!D14&amp;" ("&amp;'IGP1 Structure'!F14&amp;")","")</f>
        <v>The Local Governments Financial and Accounting Regulations (2007)</v>
      </c>
    </row>
    <row r="14" spans="2:4">
      <c r="B14" s="2" t="str">
        <f>IF('IGP1 Structure'!D15="","XX","&gt;")</f>
        <v>&gt;</v>
      </c>
      <c r="C14" t="str">
        <f>IF(B14="&gt;",'IGP1 Structure'!D15&amp;" ("&amp;'IGP1 Structure'!F15&amp;")","")</f>
        <v>Public Finance Management Act (2015)</v>
      </c>
    </row>
    <row r="15" spans="2:4">
      <c r="B15" s="2" t="str">
        <f>IF('IGP1 Structure'!L11&amp;'IGP1 Structure'!L12&amp;'IGP1 Structure'!L13&amp;'IGP1 Structure'!L14&amp;'IGP1 Structure'!L15="","XX","&gt;")</f>
        <v>&gt;</v>
      </c>
      <c r="C15" t="str">
        <f>IF(B15="&gt;",'IGP1 Structure'!L11&amp;'IGP1 Structure'!L12&amp;'IGP1 Structure'!L13&amp;'IGP1 Structure'!L14&amp;'IGP1 Structure'!L15,"")</f>
        <v>Amended 2005, 2015, 2017Amended 2010, 2013</v>
      </c>
    </row>
    <row r="17" spans="2:3">
      <c r="C17" t="s">
        <v>797</v>
      </c>
    </row>
    <row r="18" spans="2:3" ht="14.5" customHeight="1"/>
    <row r="19" spans="2:3">
      <c r="C19" s="1" t="s">
        <v>798</v>
      </c>
    </row>
    <row r="20" spans="2:3">
      <c r="C20" t="str">
        <f>"The Intergovernmental Profile considers "&amp;'IGP1 Structure'!Q26&amp;" different levels, tiers or types of subnational governance institutions, including:"</f>
        <v>The Intergovernmental Profile considers 4 different levels, tiers or types of subnational governance institutions, including:</v>
      </c>
    </row>
    <row r="21" spans="2:3">
      <c r="B21" s="2" t="str">
        <f>IF('IGP1 Structure'!Q22="YES","&gt;","XX")</f>
        <v>&gt;</v>
      </c>
      <c r="C21" t="str">
        <f>IF('IGP1 Structure'!Q22="YES",'IGP1 Structure'!S22&amp;", which are a "&amp;VLOOKUP('IGP1 Structure'!$R22,'IGP1 Structure'!$N$21:$P$26,3,FALSE)&amp;". "&amp;'IGP1 Structure'!L21,"")</f>
        <v xml:space="preserve">Districts  / Cities (LC5), which are a main level/tier/type of local governance institutions. </v>
      </c>
    </row>
    <row r="22" spans="2:3">
      <c r="B22" s="2" t="str">
        <f>IF('IGP1 Structure'!Q23="YES","&gt;","XX")</f>
        <v>&gt;</v>
      </c>
      <c r="C22" t="str">
        <f>IF('IGP1 Structure'!Q23="YES",'IGP1 Structure'!S23&amp;", which are a "&amp;VLOOKUP('IGP1 Structure'!$R23,'IGP1 Structure'!$N$21:$P$26,3,FALSE)&amp;". "&amp;'IGP1 Structure'!L22,"")</f>
        <v>Municipalities / City Divisions (LC4), which are a level/tier/type of urban local governance institutions. There are 10 cities and 135 districts plus Kampala Capital City Authority (KCCA). KCCA is the legal entity, established by the Ugandan Parliament in 2011, that is responsible for the operations of the capital city of Kampala.</v>
      </c>
    </row>
    <row r="23" spans="2:3">
      <c r="B23" s="2" t="str">
        <f>IF('IGP1 Structure'!Q24="YES","&gt;","XX")</f>
        <v>&gt;</v>
      </c>
      <c r="C23" t="str">
        <f>IF('IGP1 Structure'!Q24="YES",'IGP1 Structure'!S24&amp;", which are a "&amp;VLOOKUP('IGP1 Structure'!$R24,'IGP1 Structure'!$N$21:$P$26,3,FALSE)&amp;". "&amp;'IGP1 Structure'!L23,"")</f>
        <v>Subcounties / Towns / Municipal Divisions (LC3), which are a level/tier/type of lower-level local governance institutions. In rural areas, elected county councils have been abolished. There are 31 municipal councils and 20 City Division Councils. Urban population estimate based on urbanization rate.</v>
      </c>
    </row>
    <row r="24" spans="2:3">
      <c r="B24" s="2" t="str">
        <f>IF('IGP1 Structure'!Q25="YES","&gt;","XX")</f>
        <v>&gt;</v>
      </c>
      <c r="C24" t="str">
        <f>IF('IGP1 Structure'!Q25="YES",'IGP1 Structure'!S25&amp;", which are a "&amp;VLOOKUP('IGP1 Structure'!$R25,'IGP1 Structure'!$N$21:$P$26,3,FALSE)&amp;". "&amp;'IGP1 Structure'!L24,"")</f>
        <v>Parishes / Wards (LC2), which are a other level/tier/type of local governance institutions. There are 1495 Subcounties, 581 Town Councils, and 89 Municipal Divisions - all with the same status.</v>
      </c>
    </row>
    <row r="25" spans="2:3">
      <c r="B25" s="2" t="str">
        <f>IF('IGP1 Structure'!L21&amp;'IGP1 Structure'!L22&amp;'IGP1 Structure'!L23&amp;'IGP1 Structure'!L24&amp;'IGP1 Structure'!L25="","XX","&gt;")</f>
        <v>&gt;</v>
      </c>
      <c r="C25" t="str">
        <f>IF(B25="&gt;",'IGP1 Structure'!L21&amp;""&amp;'IGP1 Structure'!L22&amp;""&amp;'IGP1 Structure'!L23&amp;""&amp;'IGP1 Structure'!L24&amp;""&amp;'IGP1 Structure'!L25,"")</f>
        <v>There are 10 cities and 135 districts plus Kampala Capital City Authority (KCCA). KCCA is the legal entity, established by the Ugandan Parliament in 2011, that is responsible for the operations of the capital city of Kampala.In rural areas, elected county councils have been abolished. There are 31 municipal councils and 20 City Division Councils. Urban population estimate based on urbanization rate.There are 1495 Subcounties, 581 Town Councils, and 89 Municipal Divisions - all with the same status.Parishes and Wards are administrative units, have elected chairpersons (LC2) and councils and a Parish Chief (Technical staff). The local government level closest to the people (LC1) is formed by 70,512 Villages (in rural areas) and Cells (in urban areas). These are the lowest administrative units, they have elected chairpersons (LC1) and councillors.</v>
      </c>
    </row>
    <row r="27" spans="2:3">
      <c r="C27" s="1" t="s">
        <v>799</v>
      </c>
    </row>
    <row r="28" spans="2:3">
      <c r="C28" t="s">
        <v>800</v>
      </c>
    </row>
    <row r="29" spans="2:3">
      <c r="B29" s="2" t="str">
        <f>B21</f>
        <v>&gt;</v>
      </c>
      <c r="C29" t="str">
        <f>IF(B29="&gt;","Based on the LoGICA typology, "&amp;'IGP1 Structure'!$E$22&amp;" are classified as "&amp;'IGP2 Governance'!$E$73,"")</f>
        <v>Based on the LoGICA typology, Districts  / Cities (LC5) are classified as hybrid local governance institutions, with features of both devolution and deconcentration.</v>
      </c>
    </row>
    <row r="30" spans="2:3">
      <c r="B30" s="2" t="str">
        <f>B22</f>
        <v>&gt;</v>
      </c>
      <c r="C30" t="str">
        <f>IF(B30="&gt;","Based on the LoGICA typology, "&amp;'IGP1 Structure'!$E$23&amp;" are classified as "&amp;'IGP2 Governance'!$F$73,"")</f>
        <v>Based on the LoGICA typology, Municipalities / City Divisions (LC4) are classified as hybrid local governance institutions, with features of both devolution and deconcentration.</v>
      </c>
    </row>
    <row r="31" spans="2:3">
      <c r="B31" s="2" t="str">
        <f>B23</f>
        <v>&gt;</v>
      </c>
      <c r="C31" t="str">
        <f>IF(B31="&gt;","Based on the LoGICA typology, "&amp;'IGP1 Structure'!$E$24&amp;" are classified as "&amp;'IGP2 Governance'!$G$73,"")</f>
        <v>Based on the LoGICA typology, Subcounties / Towns / Municipal Divisions (LC3) are classified as hybrid local governance institutions, with features of both devolution and deconcentration.</v>
      </c>
    </row>
    <row r="32" spans="2:3">
      <c r="B32" s="2" t="str">
        <f>B24</f>
        <v>&gt;</v>
      </c>
      <c r="C32" t="str">
        <f>IF(B32="&gt;","Based on the LoGICA typology, "&amp;'IGP1 Structure'!$E$25&amp;" are classified as "&amp;'IGP2 Governance'!$H$73,"")</f>
        <v>Based on the LoGICA typology, Parishes / Wards (LC2) are classified as non-devolved subnational govenance institutions. (with elected council)</v>
      </c>
    </row>
    <row r="34" spans="2:8">
      <c r="B34" s="2" t="str">
        <f>IF('IGP1 Structure'!$Q$22="YES","&gt;","XX")</f>
        <v>&gt;</v>
      </c>
      <c r="C34" s="1" t="str">
        <f>"Nature of Subnational Governance Institutions: "&amp;'IGP2 Governance'!E5</f>
        <v>Nature of Subnational Governance Institutions: Districts  / Cities (LC5)</v>
      </c>
    </row>
    <row r="35" spans="2:8">
      <c r="B35" s="2" t="str">
        <f>IF('IGP1 Structure'!$Q$22="YES","&gt;","XX")</f>
        <v>&gt;</v>
      </c>
      <c r="C35" t="str">
        <f>IF($B35="&gt;",'IGP2 Governance'!$J$66&amp;'IGP2 Governance'!$J$71,"")</f>
        <v>Districts  / Cities (LC5) meet all the institutional/functional conditions of devolved subnational governments, albeit with limited powers/functions.</v>
      </c>
    </row>
    <row r="36" spans="2:8">
      <c r="B36" s="2" t="str">
        <f>IF('IGP1 Structure'!$Q$22="YES","&gt;","XX")</f>
        <v>&gt;</v>
      </c>
      <c r="C36" t="str">
        <f>IF($B36="&gt;",'IGP2 Governance'!$J$67&amp;'IGP2 Governance'!$J$72,"")</f>
        <v>Districts  / Cities (LC5) meet all the political conditions of devolved subnational governments, albeit with limited powers/functions.Do not authoritatively manage officers or budget</v>
      </c>
    </row>
    <row r="37" spans="2:8">
      <c r="B37" s="2" t="str">
        <f>IF('IGP1 Structure'!$Q$22="YES","&gt;","XX")</f>
        <v>&gt;</v>
      </c>
      <c r="C37" t="str">
        <f>IF($B37="&gt;",'IGP2 Governance'!$J$68&amp;'IGP2 Governance'!$J$73,"")</f>
        <v>Districts  / Cities (LC5) do not meet the administrative conditions of devolved subnational governments (although preconditions are met).CEO is appointed by CGAll staff below CEO level (or equivalent) are employed and managed directly by the District (via the District Service Commission)Org structure determined by higher level &amp; dual subordination to Min of LGLarge proportion of wages paid for by wage grants</v>
      </c>
    </row>
    <row r="38" spans="2:8">
      <c r="B38" s="2" t="str">
        <f>IF('IGP1 Structure'!$Q$22="YES","&gt;","XX")</f>
        <v>&gt;</v>
      </c>
      <c r="C38" t="str">
        <f>IF($B38="&gt;",'IGP2 Governance'!$J$69&amp;'IGP2 Governance'!$J$74,"")</f>
        <v>Districts  / Cities (LC5) do not meet the fiscal/budgetary conditions of devolved subnational governments (although preconditions are met).LG budgets (incl. own revenues) are included in national budget votes subject to approval by parliamentExtensive conditional transfer restrictions</v>
      </c>
    </row>
    <row r="39" spans="2:8">
      <c r="B39" s="2" t="str">
        <f>IF('IGP1 Structure'!$Q$22="YES","&gt;","XX")</f>
        <v>&gt;</v>
      </c>
      <c r="C39" t="str">
        <f>IF(B39="&gt;",$C$29,"")</f>
        <v>Based on the LoGICA typology, Districts  / Cities (LC5) are classified as hybrid local governance institutions, with features of both devolution and deconcentration.</v>
      </c>
    </row>
    <row r="41" spans="2:8">
      <c r="B41" s="2" t="str">
        <f>IF('IGP1 Structure'!$Q$23="YES","&gt;","XX")</f>
        <v>&gt;</v>
      </c>
      <c r="C41" s="1" t="str">
        <f>"Nature of Subnational Governance Institutions: "&amp;'IGP2 Governance'!F5</f>
        <v>Nature of Subnational Governance Institutions: Municipalities / City Divisions (LC4)</v>
      </c>
    </row>
    <row r="42" spans="2:8">
      <c r="B42" s="2" t="str">
        <f>IF('IGP1 Structure'!$Q$23="YES","&gt;","XX")</f>
        <v>&gt;</v>
      </c>
      <c r="C42" t="str">
        <f>IF($B42="&gt;",'IGP2 Governance'!$K$66&amp;'IGP2 Governance'!$K$71,"")</f>
        <v>Municipalities / City Divisions (LC4) meet all the institutional/functional conditions of devolved subnational governments, albeit with limited powers/functions.</v>
      </c>
    </row>
    <row r="43" spans="2:8">
      <c r="B43" s="2" t="str">
        <f>IF('IGP1 Structure'!$Q$23="YES","&gt;","XX")</f>
        <v>&gt;</v>
      </c>
      <c r="C43" t="str">
        <f>IF($B43="&gt;",'IGP2 Governance'!$K$67&amp;'IGP2 Governance'!$K$72,"")</f>
        <v>Municipalities / City Divisions (LC4) meet all the political conditions of devolved subnational governments, albeit with limited powers/functions.Do not authoritatively manage officers or budget</v>
      </c>
    </row>
    <row r="44" spans="2:8">
      <c r="B44" s="2" t="str">
        <f>IF('IGP1 Structure'!$Q$23="YES","&gt;","XX")</f>
        <v>&gt;</v>
      </c>
      <c r="C44" t="str">
        <f>IF($B44="&gt;",'IGP2 Governance'!$K$68&amp;'IGP2 Governance'!$K$73,"")</f>
        <v>Municipalities / City Divisions (LC4) do not meet the administrative conditions of devolved subnational governments (although preconditions are met).CEO is appointed by CGEmployed and managed by the DSCOrg structure determined by higher levelEmployed and managed by the DSCLarge proportion of wages paid for by wage grants</v>
      </c>
    </row>
    <row r="45" spans="2:8">
      <c r="B45" s="2" t="str">
        <f>IF('IGP1 Structure'!$Q$23="YES","&gt;","XX")</f>
        <v>&gt;</v>
      </c>
      <c r="C45" t="str">
        <f>IF($B45="&gt;",'IGP2 Governance'!$K$69&amp;'IGP2 Governance'!$K$74,"")</f>
        <v>Municipalities / City Divisions (LC4) do not meet the fiscal/budgetary conditions of devolved subnational governments (although preconditions are met).LG budgets (incl. own revenues) are included in national budget votes subject to approval by parliament</v>
      </c>
    </row>
    <row r="46" spans="2:8">
      <c r="B46" s="2" t="str">
        <f>IF('IGP1 Structure'!$Q$23="YES","&gt;","XX")</f>
        <v>&gt;</v>
      </c>
      <c r="C46" t="str">
        <f>IF(B46="&gt;",$C$30,"")</f>
        <v>Based on the LoGICA typology, Municipalities / City Divisions (LC4) are classified as hybrid local governance institutions, with features of both devolution and deconcentration.</v>
      </c>
    </row>
    <row r="47" spans="2:8">
      <c r="D47" s="98"/>
      <c r="E47" s="98"/>
      <c r="F47" s="98"/>
      <c r="G47" s="98"/>
      <c r="H47" s="98"/>
    </row>
    <row r="48" spans="2:8">
      <c r="B48" s="2" t="str">
        <f>IF('IGP1 Structure'!$Q$24="YES","&gt;","XX")</f>
        <v>&gt;</v>
      </c>
      <c r="C48" s="1" t="str">
        <f>"Nature of Subnational Governance Institutions: "&amp;'IGP2 Governance'!G5</f>
        <v>Nature of Subnational Governance Institutions: Subcounties / Towns / Municipal Divisions (LC3)</v>
      </c>
      <c r="D48" s="98"/>
      <c r="E48" s="98"/>
      <c r="F48" s="98"/>
      <c r="G48" s="98"/>
      <c r="H48" s="98"/>
    </row>
    <row r="49" spans="2:8">
      <c r="B49" s="2" t="str">
        <f>IF('IGP1 Structure'!$Q$24="YES","&gt;","XX")</f>
        <v>&gt;</v>
      </c>
      <c r="C49" t="str">
        <f>IF($B49="&gt;",'IGP2 Governance'!$L$66&amp;'IGP2 Governance'!$L$71,"")</f>
        <v>Subcounties / Towns / Municipal Divisions (LC3) meet all the institutional/functional conditions of devolved subnational governments, albeit with limited powers/functions.</v>
      </c>
      <c r="D49" s="98"/>
      <c r="E49" s="98"/>
      <c r="F49" s="98"/>
      <c r="G49" s="98"/>
      <c r="H49" s="98"/>
    </row>
    <row r="50" spans="2:8">
      <c r="B50" s="2" t="str">
        <f>IF('IGP1 Structure'!$Q$24="YES","&gt;","XX")</f>
        <v>&gt;</v>
      </c>
      <c r="C50" t="str">
        <f>IF($B50="&gt;",'IGP2 Governance'!$L$67&amp;'IGP2 Governance'!$L$72,"")</f>
        <v>Subcounties / Towns / Municipal Divisions (LC3) do not meet the political conditions of devolved subnational governments (although preconditions are met).Do not authoritatively manage officers or budget</v>
      </c>
      <c r="D50" s="98"/>
      <c r="E50" s="98"/>
      <c r="F50" s="98"/>
      <c r="G50" s="98"/>
      <c r="H50" s="98"/>
    </row>
    <row r="51" spans="2:8">
      <c r="B51" s="2" t="str">
        <f>IF('IGP1 Structure'!$Q$24="YES","&gt;","XX")</f>
        <v>&gt;</v>
      </c>
      <c r="C51" t="str">
        <f>IF($B51="&gt;",'IGP2 Governance'!$L$68&amp;'IGP2 Governance'!$L$73,"")</f>
        <v>Subcounties / Towns / Municipal Divisions (LC3) do not meet the administrative conditions of devolved subnational governments (although preconditions are met).Officers appointed by higher levelEmployed and managed by the DSCOrg structure determined by higher levelEmployed and managed by the DSCLarge proportion of wages paid for by wage grants</v>
      </c>
      <c r="D51" s="98"/>
      <c r="E51" s="98"/>
      <c r="F51" s="98"/>
      <c r="G51" s="98"/>
      <c r="H51" s="98"/>
    </row>
    <row r="52" spans="2:8">
      <c r="B52" s="2" t="str">
        <f>IF('IGP1 Structure'!$Q$24="YES","&gt;","XX")</f>
        <v>&gt;</v>
      </c>
      <c r="C52" t="str">
        <f>IF($B52="&gt;",'IGP2 Governance'!$L$69&amp;'IGP2 Governance'!$L$74,"")</f>
        <v>Subcounties / Towns / Municipal Divisions (LC3) do not meet the fiscal/budgetary conditions of devolved subnational governments (although preconditions are met).LG budgets (incl. own revenues) are included in national budget votes subject to approval by parliament</v>
      </c>
      <c r="D52" s="98"/>
      <c r="E52" s="98"/>
      <c r="F52" s="98"/>
      <c r="G52" s="98"/>
      <c r="H52" s="98"/>
    </row>
    <row r="53" spans="2:8">
      <c r="B53" s="2" t="str">
        <f>IF('IGP1 Structure'!$Q$24="YES","&gt;","XX")</f>
        <v>&gt;</v>
      </c>
      <c r="C53" t="str">
        <f>IF(B53="&gt;",$C$31,"")</f>
        <v>Based on the LoGICA typology, Subcounties / Towns / Municipal Divisions (LC3) are classified as hybrid local governance institutions, with features of both devolution and deconcentration.</v>
      </c>
    </row>
    <row r="55" spans="2:8">
      <c r="B55" s="2" t="str">
        <f>IF('IGP1 Structure'!$Q$25="YES","&gt;","XX")</f>
        <v>&gt;</v>
      </c>
      <c r="C55" s="1" t="str">
        <f>"Nature of Subnational Governance Institutions: "&amp;'IGP2 Governance'!H5</f>
        <v>Nature of Subnational Governance Institutions: Parishes / Wards (LC2)</v>
      </c>
    </row>
    <row r="56" spans="2:8">
      <c r="B56" s="2" t="str">
        <f>IF('IGP1 Structure'!$Q$25="YES","&gt;","XX")</f>
        <v>&gt;</v>
      </c>
      <c r="C56" t="str">
        <f>IF($B56="&gt;",'IGP2 Governance'!$M$66&amp;'IGP2 Governance'!$M$71,"")</f>
        <v>Parishes / Wards (LC2) do not meet the institutional/functional preconditions of devolved subnational governments.Administrative units (not legal entities)Because G2.1 / G3.1 / G4.1 are not all "yes"Mostly involved in settling land disputes and community mobilization</v>
      </c>
    </row>
    <row r="57" spans="2:8">
      <c r="B57" s="2" t="str">
        <f>IF('IGP1 Structure'!$Q$25="YES","&gt;","XX")</f>
        <v>&gt;</v>
      </c>
      <c r="C57" t="str">
        <f>IF($B57="&gt;",'IGP2 Governance'!$M$67&amp;'IGP2 Governance'!$M$72,"")</f>
        <v>Parishes / Wards (LC2) do not meet the political preconditions of devolved subnational governments.Not LGs - receive guidance from higher levelsDo not authoritatively manage officers or budget</v>
      </c>
    </row>
    <row r="58" spans="2:8">
      <c r="B58" s="2" t="str">
        <f>IF('IGP1 Structure'!$Q$25="YES","&gt;","XX")</f>
        <v>&gt;</v>
      </c>
      <c r="C58" t="str">
        <f>IF($B58="&gt;",'IGP2 Governance'!$M$68&amp;'IGP2 Governance'!$M$73,"")</f>
        <v>Parishes / Wards (LC2) do not meet the administrative preconditions of devolved subnational governments.No officers at LC2 (and LC1) levelNo officers at LC2 (and LC1) levelNo administrative structure in placeNo officers at LC2 (and LC1) levelEmployed and managed by the DSC</v>
      </c>
    </row>
    <row r="59" spans="2:8">
      <c r="B59" s="2" t="str">
        <f>IF('IGP1 Structure'!$Q$25="YES","&gt;","XX")</f>
        <v>&gt;</v>
      </c>
      <c r="C59" t="str">
        <f>IF($B59="&gt;",'IGP2 Governance'!$M$69&amp;'IGP2 Governance'!$M$74,"")</f>
        <v>Parishes / Wards (LC2) do not meet the fiscal/budgetary preconditions of devolved subnational governments.Not a legal entity with own accounts etc.Contained in higher level (LC3) budgetsDone on their behalf by higher level entitesLG budgets (incl. own revenues) are included in national budget votes subject to approval by parliament</v>
      </c>
    </row>
    <row r="60" spans="2:8">
      <c r="B60" s="2" t="str">
        <f>IF('IGP1 Structure'!$Q$25="YES","&gt;","XX")</f>
        <v>&gt;</v>
      </c>
      <c r="C60" t="str">
        <f>IF(B60="&gt;",$C$32,"")</f>
        <v>Based on the LoGICA typology, Parishes / Wards (LC2) are classified as non-devolved subnational govenance institutions. (with elected council)</v>
      </c>
    </row>
    <row r="62" spans="2:8">
      <c r="C62" s="1" t="s">
        <v>801</v>
      </c>
    </row>
    <row r="63" spans="2:8">
      <c r="C63" t="str">
        <f>C4</f>
        <v>The IGP did not assess the de facto functional assignments for Uganda.</v>
      </c>
    </row>
    <row r="64" spans="2:8">
      <c r="B64" s="2" t="str">
        <f>IF(COUNTIF('IGP3 Functions'!$F$9:$G$26,"…")&lt;10,"&gt;","XX")</f>
        <v>XX</v>
      </c>
      <c r="C64" t="str">
        <f>IF(B64="XX","",IF(COUNTIF('IGP3 Functions'!$F$9:$G$26,"…")=0,"A complete IGP functional assessment was performed based on 12 localized functions, resulting in the assignment of 20 points to different governance levels or institutions.","An incomplete IGP functional assessment was performed. A complete assessment would be based on 12 localized functions, resulting in the assignment of 20 points to different governance levels or institutions."))</f>
        <v/>
      </c>
    </row>
    <row r="65" spans="1:3">
      <c r="B65" s="2" t="str">
        <f>IF(COUNTIF('IGP3 Functions'!$F$9:$G$26,"…")&lt;10,IF(COUNTIF('IGP3 Functions'!$F$9:$G$26,"…")&gt;0,"&gt;","XX"),"XX")</f>
        <v>XX</v>
      </c>
      <c r="C65" t="str">
        <f>IF(B65="XX","",IF(COUNTIF('IGP3 Functions'!$F$9:$G$26,"…")&gt;0,"The current IGP functional assessment assigned "&amp;(20-COUNTIF('IGP3 Functions'!$F$9:$G$26,"…"))&amp;" points to different governance levels or institutions (out a maximum of 20 points for a complete functional assessment)."))</f>
        <v/>
      </c>
    </row>
    <row r="66" spans="1:3">
      <c r="B66" s="2" t="str">
        <f>B64</f>
        <v>XX</v>
      </c>
      <c r="C66" t="str">
        <f>IF(B66="&gt;","The functional scores were assigned as follows: "&amp;'IGP Extract'!E30&amp;" ("&amp;'IGP Extract'!R30&amp;" points); "&amp;'IGP Extract'!E31&amp;" ("&amp;'IGP Extract'!R31&amp;" points); "&amp;'IGP Extract'!E32&amp;" ("&amp;'IGP Extract'!R32&amp;" points); "&amp;'IGP Extract'!E33&amp;" ("&amp;'IGP Extract'!R33&amp;" points); "&amp;'IGP Extract'!E34&amp;" ("&amp;'IGP Extract'!R34&amp;" points), out of a total of "&amp;'IGP Extract'!R40&amp;" assigned points.","")</f>
        <v/>
      </c>
    </row>
    <row r="67" spans="1:3">
      <c r="B67" s="2" t="str">
        <f>B64</f>
        <v>XX</v>
      </c>
      <c r="C67" t="str">
        <f>IF(B67="XX","",'IGP3 Functions'!K9&amp;'IGP3 Functions'!K10&amp;'IGP3 Functions'!K12&amp;'IGP3 Functions'!K13&amp;'IGP3 Functions'!K15&amp;'IGP3 Functions'!K17&amp;'IGP3 Functions'!K18&amp;'IGP3 Functions'!K19&amp;'IGP3 Functions'!K20&amp;'IGP3 Functions'!K22&amp;'IGP3 Functions'!K24&amp;'IGP3 Functions'!K26)</f>
        <v/>
      </c>
    </row>
    <row r="69" spans="1:3">
      <c r="B69" s="2" t="str">
        <f>B67</f>
        <v>XX</v>
      </c>
      <c r="C69" t="s">
        <v>802</v>
      </c>
    </row>
    <row r="71" spans="1:3">
      <c r="C71" s="1" t="s">
        <v>803</v>
      </c>
    </row>
    <row r="72" spans="1:3">
      <c r="B72" s="2" t="str">
        <f>IF('IGP Info'!D25="","XX","&gt;")</f>
        <v>&gt;</v>
      </c>
      <c r="C72" t="str">
        <f>IF(B72="&gt;",'IGP Info'!D25,"")</f>
        <v>https://www.sng-wofi.org/country-profiles/uganda.html</v>
      </c>
    </row>
    <row r="73" spans="1:3">
      <c r="B73" s="2" t="str">
        <f>IF('IGP Info'!D26="","XX","&gt;")</f>
        <v>&gt;</v>
      </c>
      <c r="C73" t="str">
        <f>IF(B73="&gt;",'IGP Info'!D26,"")</f>
        <v>https://localgov.unwomen.org/country/UGA</v>
      </c>
    </row>
    <row r="74" spans="1:3">
      <c r="B74" s="2" t="str">
        <f>IF('IGP Info'!D27="","XX","&gt;")</f>
        <v>&gt;</v>
      </c>
      <c r="C74" t="str">
        <f>IF(B74="&gt;",'IGP Info'!D27,"")</f>
        <v>http://www.clgf.org.uk/default/assets/File/Country_profiles/Uganda.pdf</v>
      </c>
    </row>
    <row r="75" spans="1:3">
      <c r="B75" s="2" t="str">
        <f>IF('IGP Info'!D28="","XX","&gt;")</f>
        <v>&gt;</v>
      </c>
      <c r="C75" t="str">
        <f>IF(B75="&gt;",'IGP Info'!D28,"")</f>
        <v>Constitution of Uganda</v>
      </c>
    </row>
    <row r="76" spans="1:3">
      <c r="B76" s="2" t="str">
        <f>IF('IGP Info'!D29="","XX","&gt;")</f>
        <v>&gt;</v>
      </c>
      <c r="C76" t="str">
        <f>IF(B76="&gt;",'IGP Info'!D29,"")</f>
        <v>Local Government Act of Uganda</v>
      </c>
    </row>
    <row r="77" spans="1:3">
      <c r="B77" s="2" t="str">
        <f>IF('IGP Info'!D30="","XX","&gt;")</f>
        <v>XX</v>
      </c>
      <c r="C77" t="str">
        <f>IF(B77="&gt;",'IGP Info'!D30,"")</f>
        <v/>
      </c>
    </row>
    <row r="78" spans="1:3" s="3" customFormat="1">
      <c r="A78" s="23"/>
      <c r="B78" s="23"/>
    </row>
  </sheetData>
  <sheetProtection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2134D-251F-4D2D-86F7-26FD3C43DC20}">
  <dimension ref="A1:U183"/>
  <sheetViews>
    <sheetView zoomScale="75" zoomScaleNormal="75" workbookViewId="0"/>
  </sheetViews>
  <sheetFormatPr defaultColWidth="8.83984375" defaultRowHeight="11.7"/>
  <cols>
    <col min="1" max="2" width="1.26171875" style="58" customWidth="1"/>
    <col min="3" max="3" width="5.26171875" style="72" customWidth="1"/>
    <col min="4" max="4" width="15.68359375" style="58" customWidth="1"/>
    <col min="5" max="5" width="29.15625" style="67" customWidth="1"/>
    <col min="6" max="6" width="10.26171875" style="81" customWidth="1"/>
    <col min="7" max="7" width="10.26171875" style="74" customWidth="1"/>
    <col min="8" max="8" width="10.26171875" style="58" customWidth="1"/>
    <col min="9" max="12" width="10.26171875" style="72" customWidth="1"/>
    <col min="13" max="13" width="10.26171875" style="58" customWidth="1"/>
    <col min="14" max="17" width="10.26171875" style="67" customWidth="1"/>
    <col min="18" max="19" width="8.83984375" style="58"/>
    <col min="20" max="21" width="8.83984375" style="58" hidden="1" customWidth="1"/>
    <col min="22" max="16384" width="8.83984375" style="58"/>
  </cols>
  <sheetData>
    <row r="1" spans="1:20">
      <c r="A1" s="57"/>
      <c r="B1" s="57"/>
      <c r="C1" s="70"/>
      <c r="D1" s="57"/>
      <c r="E1" s="64"/>
      <c r="F1" s="75"/>
      <c r="G1" s="76"/>
      <c r="H1" s="57"/>
      <c r="I1" s="70"/>
      <c r="J1" s="70"/>
      <c r="K1" s="70"/>
      <c r="L1" s="70"/>
      <c r="M1" s="57"/>
      <c r="N1" s="64"/>
      <c r="O1" s="64"/>
      <c r="P1" s="64"/>
      <c r="Q1" s="64"/>
    </row>
    <row r="2" spans="1:20">
      <c r="A2" s="57"/>
      <c r="B2" s="57"/>
      <c r="C2" s="256" t="str">
        <f>"Table. Structure and nature of subnational governance institutions: "&amp;'IGP1 Structure'!E7</f>
        <v>Table. Structure and nature of subnational governance institutions: Uganda (UGA)</v>
      </c>
      <c r="D2" s="256"/>
      <c r="E2" s="256"/>
      <c r="F2" s="256"/>
      <c r="G2" s="256"/>
      <c r="H2" s="256"/>
      <c r="I2" s="256"/>
      <c r="J2" s="256"/>
      <c r="K2" s="256"/>
      <c r="L2" s="256"/>
      <c r="M2" s="256"/>
      <c r="N2" s="256"/>
      <c r="O2" s="256"/>
      <c r="P2" s="256"/>
      <c r="Q2" s="256"/>
    </row>
    <row r="3" spans="1:20" ht="5.5" customHeight="1">
      <c r="A3" s="57"/>
      <c r="B3" s="57"/>
      <c r="C3" s="71"/>
      <c r="D3" s="59"/>
      <c r="E3" s="65"/>
      <c r="F3" s="77"/>
      <c r="G3" s="78"/>
      <c r="H3" s="59"/>
      <c r="I3" s="71"/>
      <c r="J3" s="71"/>
      <c r="K3" s="71"/>
      <c r="L3" s="71"/>
      <c r="M3" s="59"/>
      <c r="N3" s="65"/>
      <c r="O3" s="65"/>
      <c r="P3" s="65"/>
      <c r="Q3" s="65"/>
    </row>
    <row r="4" spans="1:20">
      <c r="A4" s="57"/>
      <c r="B4" s="57"/>
      <c r="C4" s="70"/>
      <c r="D4" s="60"/>
      <c r="E4" s="254" t="s">
        <v>804</v>
      </c>
      <c r="F4" s="254"/>
      <c r="G4" s="254"/>
      <c r="H4" s="57"/>
      <c r="I4" s="254" t="s">
        <v>805</v>
      </c>
      <c r="J4" s="254"/>
      <c r="K4" s="254"/>
      <c r="L4" s="254"/>
      <c r="M4" s="57"/>
      <c r="N4" s="64"/>
      <c r="O4" s="57"/>
      <c r="P4" s="57"/>
      <c r="Q4" s="57"/>
    </row>
    <row r="5" spans="1:20">
      <c r="A5" s="57"/>
      <c r="B5" s="57"/>
      <c r="C5" s="69" t="s">
        <v>806</v>
      </c>
      <c r="D5" s="61" t="s">
        <v>807</v>
      </c>
      <c r="E5" s="66" t="s">
        <v>808</v>
      </c>
      <c r="F5" s="79" t="s">
        <v>809</v>
      </c>
      <c r="G5" s="79" t="s">
        <v>810</v>
      </c>
      <c r="H5" s="61"/>
      <c r="I5" s="69" t="s">
        <v>811</v>
      </c>
      <c r="J5" s="69" t="s">
        <v>812</v>
      </c>
      <c r="K5" s="69" t="s">
        <v>813</v>
      </c>
      <c r="L5" s="69" t="s">
        <v>814</v>
      </c>
      <c r="M5" s="61"/>
      <c r="N5" s="66" t="s">
        <v>815</v>
      </c>
      <c r="O5" s="61"/>
      <c r="P5" s="61"/>
      <c r="Q5" s="61"/>
    </row>
    <row r="6" spans="1:20">
      <c r="A6" s="57"/>
      <c r="B6" s="57"/>
      <c r="C6" s="70"/>
      <c r="D6" s="57"/>
      <c r="E6" s="64"/>
      <c r="F6" s="127"/>
      <c r="G6" s="127"/>
      <c r="H6" s="57"/>
      <c r="I6" s="70"/>
      <c r="J6" s="70"/>
      <c r="K6" s="70"/>
      <c r="L6" s="70"/>
      <c r="M6" s="57"/>
      <c r="N6" s="64"/>
      <c r="O6" s="64"/>
      <c r="P6" s="64"/>
      <c r="Q6" s="64"/>
      <c r="T6" s="129"/>
    </row>
    <row r="7" spans="1:20">
      <c r="D7" s="62" t="s">
        <v>816</v>
      </c>
      <c r="F7" s="128"/>
      <c r="G7" s="128"/>
      <c r="T7" s="130"/>
    </row>
    <row r="8" spans="1:20">
      <c r="C8" s="72" t="str">
        <f>_xlfn.IFNA(VLOOKUP('IGP1 Structure'!$E$7,'IGP1 Structure'!$D$30:$F$203,3,FALSE),"-")</f>
        <v>UGA</v>
      </c>
      <c r="D8" s="67" t="str">
        <f>_xlfn.IFNA(VLOOKUP('IGP1 Structure'!$E$7,'IGP1 Structure'!$D$30:$F$203,2,FALSE),"-")</f>
        <v>Uganda</v>
      </c>
      <c r="E8" s="67" t="str">
        <f>_xlfn.IFNA(VLOOKUP($T8,'IGP1 Structure'!$R$22:$U$25,2,FALSE),"")</f>
        <v/>
      </c>
      <c r="F8" s="128" t="str">
        <f>_xlfn.IFNA(VLOOKUP($T8,'IGP1 Structure'!$R$22:$U$25,3,FALSE),"")</f>
        <v/>
      </c>
      <c r="G8" s="128" t="str">
        <f>_xlfn.IFNA(VLOOKUP($T8,'IGP1 Structure'!$R$22:$U$25,4,FALSE),"")</f>
        <v/>
      </c>
      <c r="I8" s="72" t="str">
        <f>IFERROR(HLOOKUP($E8,'IGP2 Governance'!$E$53:$H$70,14,FALSE),"")</f>
        <v/>
      </c>
      <c r="J8" s="72" t="str">
        <f>IFERROR(HLOOKUP($E8,'IGP2 Governance'!$E$53:$H$70,15,FALSE),"")</f>
        <v/>
      </c>
      <c r="K8" s="72" t="str">
        <f>IFERROR(HLOOKUP($E8,'IGP2 Governance'!$E$53:$H$70,16,FALSE),"")</f>
        <v/>
      </c>
      <c r="L8" s="72" t="str">
        <f>IFERROR(HLOOKUP($E8,'IGP2 Governance'!$E$53:$H$70,17,FALSE),"")</f>
        <v/>
      </c>
      <c r="N8" s="67" t="str">
        <f>IFERROR(HLOOKUP($E8,'IGP2 Governance'!$E$53:$H$71,19,FALSE),"")</f>
        <v/>
      </c>
      <c r="T8" s="131" t="s">
        <v>36</v>
      </c>
    </row>
    <row r="9" spans="1:20">
      <c r="F9" s="128"/>
      <c r="G9" s="128"/>
      <c r="T9" s="132"/>
    </row>
    <row r="10" spans="1:20">
      <c r="D10" s="62" t="s">
        <v>817</v>
      </c>
      <c r="F10" s="128"/>
      <c r="G10" s="128"/>
      <c r="T10" s="132"/>
    </row>
    <row r="11" spans="1:20">
      <c r="C11" s="72" t="str">
        <f>C8</f>
        <v>UGA</v>
      </c>
      <c r="D11" s="58" t="str">
        <f>D8</f>
        <v>Uganda</v>
      </c>
      <c r="E11" s="67" t="str">
        <f>_xlfn.IFNA(VLOOKUP($T11,'IGP1 Structure'!$R$22:$U$25,2,FALSE),"")</f>
        <v>Districts  / Cities (LC5)</v>
      </c>
      <c r="F11" s="128">
        <f>_xlfn.IFNA(VLOOKUP($T11,'IGP1 Structure'!$R$22:$U$25,3,FALSE),"")</f>
        <v>146</v>
      </c>
      <c r="G11" s="128">
        <f>_xlfn.IFNA(VLOOKUP($T11,'IGP1 Structure'!$R$22:$U$25,4,FALSE),"")</f>
        <v>293739.0410958904</v>
      </c>
      <c r="I11" s="72">
        <f>IFERROR(HLOOKUP($E11,'IGP2 Governance'!$E$53:$H$70,14,FALSE),"")</f>
        <v>2</v>
      </c>
      <c r="J11" s="72">
        <f>IFERROR(HLOOKUP($E11,'IGP2 Governance'!$E$53:$H$70,15,FALSE),"")</f>
        <v>2</v>
      </c>
      <c r="K11" s="72">
        <f>IFERROR(HLOOKUP($E11,'IGP2 Governance'!$E$53:$H$70,16,FALSE),"")</f>
        <v>1</v>
      </c>
      <c r="L11" s="72">
        <f>IFERROR(HLOOKUP($E11,'IGP2 Governance'!$E$53:$H$70,17,FALSE),"")</f>
        <v>1</v>
      </c>
      <c r="N11" s="67" t="str">
        <f>IFERROR(HLOOKUP($E11,'IGP2 Governance'!$E$53:$H$71,19,FALSE),"")</f>
        <v>Hybrid institution</v>
      </c>
      <c r="T11" s="131" t="s">
        <v>45</v>
      </c>
    </row>
    <row r="12" spans="1:20">
      <c r="F12" s="128"/>
      <c r="G12" s="128"/>
      <c r="T12" s="132"/>
    </row>
    <row r="13" spans="1:20">
      <c r="D13" s="62" t="s">
        <v>818</v>
      </c>
      <c r="F13" s="128"/>
      <c r="G13" s="128"/>
      <c r="T13" s="132"/>
    </row>
    <row r="14" spans="1:20">
      <c r="C14" s="72" t="str">
        <f>C11</f>
        <v>UGA</v>
      </c>
      <c r="D14" s="58" t="str">
        <f>D11</f>
        <v>Uganda</v>
      </c>
      <c r="E14" s="67" t="str">
        <f>_xlfn.IFNA(VLOOKUP($T14,'IGP1 Structure'!$R$22:$U$25,2,FALSE),"")</f>
        <v>Subcounties / Towns / Municipal Divisions (LC3)</v>
      </c>
      <c r="F14" s="128">
        <f>_xlfn.IFNA(VLOOKUP($T14,'IGP1 Structure'!$R$22:$U$25,3,FALSE),"")</f>
        <v>2165</v>
      </c>
      <c r="G14" s="128">
        <f>_xlfn.IFNA(VLOOKUP($T14,'IGP1 Structure'!$R$22:$U$25,4,FALSE),"")</f>
        <v>19808.729792147806</v>
      </c>
      <c r="I14" s="72">
        <f>IFERROR(HLOOKUP($E14,'IGP2 Governance'!$E$53:$H$70,14,FALSE),"")</f>
        <v>2</v>
      </c>
      <c r="J14" s="72">
        <f>IFERROR(HLOOKUP($E14,'IGP2 Governance'!$E$53:$H$70,15,FALSE),"")</f>
        <v>1</v>
      </c>
      <c r="K14" s="72">
        <f>IFERROR(HLOOKUP($E14,'IGP2 Governance'!$E$53:$H$70,16,FALSE),"")</f>
        <v>1</v>
      </c>
      <c r="L14" s="72">
        <f>IFERROR(HLOOKUP($E14,'IGP2 Governance'!$E$53:$H$70,17,FALSE),"")</f>
        <v>1</v>
      </c>
      <c r="N14" s="67" t="str">
        <f>IFERROR(HLOOKUP($E14,'IGP2 Governance'!$E$53:$H$71,19,FALSE),"")</f>
        <v>Hybrid institution</v>
      </c>
      <c r="T14" s="131" t="s">
        <v>53</v>
      </c>
    </row>
    <row r="15" spans="1:20">
      <c r="F15" s="128"/>
      <c r="G15" s="128"/>
      <c r="N15" s="58"/>
      <c r="O15" s="58"/>
      <c r="P15" s="58"/>
      <c r="Q15" s="58"/>
      <c r="T15" s="132"/>
    </row>
    <row r="16" spans="1:20">
      <c r="D16" s="62" t="s">
        <v>819</v>
      </c>
      <c r="F16" s="128"/>
      <c r="G16" s="128"/>
      <c r="N16" s="58"/>
      <c r="O16" s="58"/>
      <c r="P16" s="58"/>
      <c r="Q16" s="58"/>
      <c r="T16" s="132"/>
    </row>
    <row r="17" spans="3:21">
      <c r="C17" s="72" t="str">
        <f>C14</f>
        <v>UGA</v>
      </c>
      <c r="D17" s="58" t="str">
        <f>D14</f>
        <v>Uganda</v>
      </c>
      <c r="E17" s="67" t="str">
        <f>_xlfn.IFNA(VLOOKUP($T17,'IGP1 Structure'!$R$22:$U$25,2,FALSE),"")</f>
        <v>Municipalities / City Divisions (LC4)</v>
      </c>
      <c r="F17" s="128">
        <f>_xlfn.IFNA(VLOOKUP($T17,'IGP1 Structure'!$R$22:$U$25,3,FALSE),"")</f>
        <v>51</v>
      </c>
      <c r="G17" s="128">
        <f>_xlfn.IFNA(VLOOKUP($T17,'IGP1 Structure'!$R$22:$U$25,4,FALSE),"")</f>
        <v>313655.70588235295</v>
      </c>
      <c r="I17" s="72">
        <f>IFERROR(HLOOKUP($E17,'IGP2 Governance'!$E$53:$H$70,14,FALSE),"")</f>
        <v>2</v>
      </c>
      <c r="J17" s="72">
        <f>IFERROR(HLOOKUP($E17,'IGP2 Governance'!$E$53:$H$70,15,FALSE),"")</f>
        <v>2</v>
      </c>
      <c r="K17" s="72">
        <f>IFERROR(HLOOKUP($E17,'IGP2 Governance'!$E$53:$H$70,16,FALSE),"")</f>
        <v>1</v>
      </c>
      <c r="L17" s="72">
        <f>IFERROR(HLOOKUP($E17,'IGP2 Governance'!$E$53:$H$70,17,FALSE),"")</f>
        <v>1</v>
      </c>
      <c r="N17" s="67" t="str">
        <f>IFERROR(HLOOKUP($E17,'IGP2 Governance'!$E$53:$H$71,19,FALSE),"")</f>
        <v>Hybrid institution</v>
      </c>
      <c r="T17" s="131" t="s">
        <v>60</v>
      </c>
    </row>
    <row r="18" spans="3:21">
      <c r="C18" s="73"/>
      <c r="D18" s="63"/>
      <c r="E18" s="68"/>
      <c r="F18" s="80"/>
      <c r="G18" s="80"/>
      <c r="H18" s="63"/>
      <c r="I18" s="73"/>
      <c r="J18" s="73"/>
      <c r="K18" s="73"/>
      <c r="L18" s="73"/>
      <c r="M18" s="63"/>
      <c r="N18" s="68"/>
      <c r="O18" s="68"/>
      <c r="P18" s="68"/>
      <c r="Q18" s="68"/>
      <c r="T18" s="133"/>
    </row>
    <row r="19" spans="3:21">
      <c r="F19" s="74"/>
    </row>
    <row r="20" spans="3:21">
      <c r="C20" s="58"/>
      <c r="E20" s="68"/>
      <c r="F20" s="80"/>
      <c r="G20" s="80"/>
      <c r="H20" s="63"/>
      <c r="I20" s="73"/>
      <c r="J20" s="73"/>
      <c r="K20" s="73"/>
      <c r="L20" s="73"/>
      <c r="M20" s="63"/>
      <c r="N20" s="68"/>
      <c r="O20" s="68"/>
      <c r="P20" s="68"/>
      <c r="Q20" s="68"/>
    </row>
    <row r="21" spans="3:21">
      <c r="C21" s="58"/>
      <c r="E21" s="67" t="str">
        <f>IF('IGP1 Structure'!$Q22="YES",'IGP1 Structure'!S22,"")</f>
        <v>Districts  / Cities (LC5)</v>
      </c>
      <c r="F21" s="128">
        <f>IF('IGP1 Structure'!$Q22="YES",'IGP1 Structure'!T22,"")</f>
        <v>146</v>
      </c>
      <c r="G21" s="128">
        <f>IF('IGP1 Structure'!$Q22="YES",'IGP1 Structure'!U22,"")</f>
        <v>293739.0410958904</v>
      </c>
      <c r="H21" s="67"/>
      <c r="I21" s="72">
        <f>IFERROR(HLOOKUP($E21,'IGP2 Governance'!$E$53:$H$70,14,FALSE),"")</f>
        <v>2</v>
      </c>
      <c r="J21" s="72">
        <f>IFERROR(HLOOKUP($E21,'IGP2 Governance'!$E$53:$H$70,15,FALSE),"")</f>
        <v>2</v>
      </c>
      <c r="K21" s="72">
        <f>IFERROR(HLOOKUP($E21,'IGP2 Governance'!$E$53:$H$70,16,FALSE),"")</f>
        <v>1</v>
      </c>
      <c r="L21" s="72">
        <f>IFERROR(HLOOKUP($E21,'IGP2 Governance'!$E$53:$H$70,17,FALSE),"")</f>
        <v>1</v>
      </c>
      <c r="N21" s="67" t="str">
        <f>IFERROR(HLOOKUP($E21,'IGP2 Governance'!$E$53:$H$71,19,FALSE),"")</f>
        <v>Hybrid institution</v>
      </c>
      <c r="T21" s="223"/>
    </row>
    <row r="22" spans="3:21">
      <c r="E22" s="67" t="str">
        <f>IF('IGP1 Structure'!$Q23="YES",'IGP1 Structure'!S23,"")</f>
        <v>Municipalities / City Divisions (LC4)</v>
      </c>
      <c r="F22" s="128">
        <f>IF('IGP1 Structure'!$Q23="YES",'IGP1 Structure'!T23,"")</f>
        <v>51</v>
      </c>
      <c r="G22" s="128">
        <f>IF('IGP1 Structure'!$Q23="YES",'IGP1 Structure'!U23,"")</f>
        <v>313655.70588235295</v>
      </c>
      <c r="H22" s="67"/>
      <c r="I22" s="72">
        <f>IFERROR(HLOOKUP($E22,'IGP2 Governance'!$E$53:$H$70,14,FALSE),"")</f>
        <v>2</v>
      </c>
      <c r="J22" s="72">
        <f>IFERROR(HLOOKUP($E22,'IGP2 Governance'!$E$53:$H$70,15,FALSE),"")</f>
        <v>2</v>
      </c>
      <c r="K22" s="72">
        <f>IFERROR(HLOOKUP($E22,'IGP2 Governance'!$E$53:$H$70,16,FALSE),"")</f>
        <v>1</v>
      </c>
      <c r="L22" s="72">
        <f>IFERROR(HLOOKUP($E22,'IGP2 Governance'!$E$53:$H$70,17,FALSE),"")</f>
        <v>1</v>
      </c>
      <c r="N22" s="67" t="str">
        <f>IFERROR(HLOOKUP($E22,'IGP2 Governance'!$E$53:$H$71,19,FALSE),"")</f>
        <v>Hybrid institution</v>
      </c>
      <c r="T22" s="223"/>
    </row>
    <row r="23" spans="3:21">
      <c r="E23" s="67" t="str">
        <f>IF('IGP1 Structure'!$Q24="YES",'IGP1 Structure'!S24,"")</f>
        <v>Subcounties / Towns / Municipal Divisions (LC3)</v>
      </c>
      <c r="F23" s="128">
        <f>IF('IGP1 Structure'!$Q24="YES",'IGP1 Structure'!T24,"")</f>
        <v>2165</v>
      </c>
      <c r="G23" s="128">
        <f>IF('IGP1 Structure'!$Q24="YES",'IGP1 Structure'!U24,"")</f>
        <v>19808.729792147806</v>
      </c>
      <c r="H23" s="67"/>
      <c r="I23" s="72">
        <f>IFERROR(HLOOKUP($E23,'IGP2 Governance'!$E$53:$H$70,14,FALSE),"")</f>
        <v>2</v>
      </c>
      <c r="J23" s="72">
        <f>IFERROR(HLOOKUP($E23,'IGP2 Governance'!$E$53:$H$70,15,FALSE),"")</f>
        <v>1</v>
      </c>
      <c r="K23" s="72">
        <f>IFERROR(HLOOKUP($E23,'IGP2 Governance'!$E$53:$H$70,16,FALSE),"")</f>
        <v>1</v>
      </c>
      <c r="L23" s="72">
        <f>IFERROR(HLOOKUP($E23,'IGP2 Governance'!$E$53:$H$70,17,FALSE),"")</f>
        <v>1</v>
      </c>
      <c r="N23" s="67" t="str">
        <f>IFERROR(HLOOKUP($E23,'IGP2 Governance'!$E$53:$H$71,19,FALSE),"")</f>
        <v>Hybrid institution</v>
      </c>
      <c r="T23" s="223"/>
    </row>
    <row r="24" spans="3:21">
      <c r="E24" s="68" t="str">
        <f>IF('IGP1 Structure'!$Q25="YES",'IGP1 Structure'!S25,"")</f>
        <v>Parishes / Wards (LC2)</v>
      </c>
      <c r="F24" s="222">
        <f>IF('IGP1 Structure'!$Q25="YES",'IGP1 Structure'!T25,"")</f>
        <v>10594</v>
      </c>
      <c r="G24" s="222">
        <f>IF('IGP1 Structure'!$Q25="YES",'IGP1 Structure'!U25,"")</f>
        <v>4048.131017557108</v>
      </c>
      <c r="H24" s="68"/>
      <c r="I24" s="73">
        <f>IFERROR(HLOOKUP($E24,'IGP2 Governance'!$E$53:$H$70,14,FALSE),"")</f>
        <v>0</v>
      </c>
      <c r="J24" s="73">
        <f>IFERROR(HLOOKUP($E24,'IGP2 Governance'!$E$53:$H$70,15,FALSE),"")</f>
        <v>0</v>
      </c>
      <c r="K24" s="73">
        <f>IFERROR(HLOOKUP($E24,'IGP2 Governance'!$E$53:$H$70,16,FALSE),"")</f>
        <v>0</v>
      </c>
      <c r="L24" s="73">
        <f>IFERROR(HLOOKUP($E24,'IGP2 Governance'!$E$53:$H$70,17,FALSE),"")</f>
        <v>0</v>
      </c>
      <c r="M24" s="63"/>
      <c r="N24" s="68" t="str">
        <f>IFERROR(HLOOKUP($E24,'IGP2 Governance'!$E$53:$H$71,19,FALSE),"")</f>
        <v>Non-devolved institution (with elected council)</v>
      </c>
      <c r="O24" s="68"/>
      <c r="P24" s="68"/>
      <c r="Q24" s="68"/>
      <c r="T24" s="223"/>
    </row>
    <row r="27" spans="3:21">
      <c r="E27" s="255" t="str">
        <f>"Table. Functions of subnational govenance institutions: "&amp;'IGP1 Structure'!E7</f>
        <v>Table. Functions of subnational govenance institutions: Uganda (UGA)</v>
      </c>
      <c r="F27" s="255"/>
      <c r="G27" s="255"/>
      <c r="H27" s="255"/>
      <c r="I27" s="255"/>
      <c r="J27" s="255"/>
      <c r="K27" s="255"/>
      <c r="L27" s="255"/>
      <c r="M27" s="255"/>
      <c r="N27" s="255"/>
      <c r="O27" s="255"/>
      <c r="P27" s="255"/>
      <c r="Q27" s="255"/>
      <c r="R27" s="255"/>
    </row>
    <row r="28" spans="3:21" ht="4.5" customHeight="1">
      <c r="E28" s="68"/>
      <c r="F28" s="161"/>
      <c r="G28" s="80"/>
      <c r="H28" s="80"/>
      <c r="I28" s="73"/>
      <c r="J28" s="73"/>
      <c r="K28" s="73"/>
      <c r="L28" s="73"/>
      <c r="M28" s="63"/>
      <c r="N28" s="68"/>
      <c r="O28" s="68"/>
      <c r="P28" s="68"/>
      <c r="Q28" s="68"/>
      <c r="R28" s="63"/>
    </row>
    <row r="29" spans="3:21" ht="108.6">
      <c r="E29" s="166"/>
      <c r="F29" s="167" t="s">
        <v>820</v>
      </c>
      <c r="G29" s="167" t="s">
        <v>821</v>
      </c>
      <c r="H29" s="162" t="s">
        <v>822</v>
      </c>
      <c r="I29" s="162" t="s">
        <v>823</v>
      </c>
      <c r="J29" s="162" t="s">
        <v>824</v>
      </c>
      <c r="K29" s="162" t="s">
        <v>825</v>
      </c>
      <c r="L29" s="162" t="s">
        <v>826</v>
      </c>
      <c r="M29" s="162" t="s">
        <v>827</v>
      </c>
      <c r="N29" s="162" t="s">
        <v>828</v>
      </c>
      <c r="O29" s="162" t="s">
        <v>829</v>
      </c>
      <c r="P29" s="162" t="s">
        <v>830</v>
      </c>
      <c r="Q29" s="162" t="s">
        <v>831</v>
      </c>
      <c r="R29" s="162" t="s">
        <v>832</v>
      </c>
    </row>
    <row r="30" spans="3:21">
      <c r="E30" s="168" t="str">
        <f>'IGP1 Structure'!E21</f>
        <v>National government</v>
      </c>
      <c r="F30" s="163">
        <f>COUNTIF('IGP3 Functions'!$F$9:$G$9,$T30)</f>
        <v>0</v>
      </c>
      <c r="G30" s="163">
        <f>COUNTIF('IGP3 Functions'!$F$10:$G$10,$T30)</f>
        <v>0</v>
      </c>
      <c r="H30" s="163">
        <f>COUNTIF('IGP3 Functions'!$F$12:$G$12,$T30)</f>
        <v>0</v>
      </c>
      <c r="I30" s="163">
        <f>COUNTIF('IGP3 Functions'!$F$13:$G$13,$T30)</f>
        <v>0</v>
      </c>
      <c r="J30" s="163">
        <f>COUNTIF('IGP3 Functions'!$F$15:$G$15,$T30)</f>
        <v>0</v>
      </c>
      <c r="K30" s="163">
        <f>COUNTIF('IGP3 Functions'!$F$17:$G$17,$T30)</f>
        <v>0</v>
      </c>
      <c r="L30" s="163">
        <f>COUNTIF('IGP3 Functions'!$F$18:$G$18,$T30)</f>
        <v>0</v>
      </c>
      <c r="M30" s="163">
        <f>COUNTIF('IGP3 Functions'!$F$19:$G$19,$T30)</f>
        <v>0</v>
      </c>
      <c r="N30" s="163">
        <f>COUNTIF('IGP3 Functions'!$F$20:$G$20,$T30)</f>
        <v>0</v>
      </c>
      <c r="O30" s="163">
        <f>COUNTIF('IGP3 Functions'!$F$22:$G$22,$T30)</f>
        <v>0</v>
      </c>
      <c r="P30" s="163">
        <f>COUNTIF('IGP3 Functions'!$F$24:$G$24,$T30)</f>
        <v>0</v>
      </c>
      <c r="Q30" s="163">
        <f>COUNTIF('IGP3 Functions'!$F$26:$G$26,$T30)</f>
        <v>0</v>
      </c>
      <c r="R30" s="173">
        <f>SUM(F30:Q30)</f>
        <v>0</v>
      </c>
      <c r="T30" s="165" t="s">
        <v>33</v>
      </c>
      <c r="U30" s="185" t="s">
        <v>33</v>
      </c>
    </row>
    <row r="31" spans="3:21">
      <c r="E31" s="168" t="str">
        <f>IF('IGP1 Structure'!Q22="YES",'IGP1 Structure'!E22,"…")</f>
        <v>Districts  / Cities (LC5)</v>
      </c>
      <c r="F31" s="163">
        <f>COUNTIF('IGP3 Functions'!$F$9:$G$9,$T31)</f>
        <v>0</v>
      </c>
      <c r="G31" s="163">
        <f>COUNTIF('IGP3 Functions'!$F$10:$G$10,$T31)</f>
        <v>0</v>
      </c>
      <c r="H31" s="72">
        <f>COUNTIF('IGP3 Functions'!$F$12:$G$12,$T31)</f>
        <v>0</v>
      </c>
      <c r="I31" s="72">
        <f>COUNTIF('IGP3 Functions'!$F$13:$G$13,$T31)</f>
        <v>0</v>
      </c>
      <c r="J31" s="72">
        <f>COUNTIF('IGP3 Functions'!$F$15:$G$15,$T31)</f>
        <v>0</v>
      </c>
      <c r="K31" s="72">
        <f>COUNTIF('IGP3 Functions'!$F$17:$G$17,$T31)</f>
        <v>0</v>
      </c>
      <c r="L31" s="72">
        <f>COUNTIF('IGP3 Functions'!$F$18:$G$18,$T31)</f>
        <v>0</v>
      </c>
      <c r="M31" s="72">
        <f>COUNTIF('IGP3 Functions'!$F$19:$G$19,$T31)</f>
        <v>0</v>
      </c>
      <c r="N31" s="72">
        <f>COUNTIF('IGP3 Functions'!$F$20:$G$20,$T31)</f>
        <v>0</v>
      </c>
      <c r="O31" s="72">
        <f>COUNTIF('IGP3 Functions'!$F$22:$G$22,$T31)</f>
        <v>0</v>
      </c>
      <c r="P31" s="72">
        <f>COUNTIF('IGP3 Functions'!$F$24:$G$24,$T31)</f>
        <v>0</v>
      </c>
      <c r="Q31" s="72">
        <f>COUNTIF('IGP3 Functions'!$F$26:$G$26,$T31)</f>
        <v>0</v>
      </c>
      <c r="R31" s="170">
        <f t="shared" ref="R31:R40" si="0">SUM(F31:Q31)</f>
        <v>0</v>
      </c>
      <c r="T31" s="132" t="s">
        <v>39</v>
      </c>
      <c r="U31" s="186" t="str">
        <f>IF('IGP1 Structure'!R22="1","R",IF('IGP1 Structure'!R22="2","L",IF('IGP1 Structure'!R22="3","L",IF('IGP1 Structure'!R22="4","L",IF('IGP1 Structure'!R22="5","R",IF('IGP1 Structure'!R22="6","L","C"))))))</f>
        <v>L</v>
      </c>
    </row>
    <row r="32" spans="3:21">
      <c r="E32" s="168" t="str">
        <f>IF('IGP1 Structure'!Q23="YES",'IGP1 Structure'!E23,"…")</f>
        <v>Municipalities / City Divisions (LC4)</v>
      </c>
      <c r="F32" s="163">
        <f>COUNTIF('IGP3 Functions'!$F$9:$G$9,$T32)</f>
        <v>0</v>
      </c>
      <c r="G32" s="163">
        <f>COUNTIF('IGP3 Functions'!$F$10:$G$10,$T32)</f>
        <v>0</v>
      </c>
      <c r="H32" s="72">
        <f>COUNTIF('IGP3 Functions'!$F$12:$G$12,$T32)</f>
        <v>0</v>
      </c>
      <c r="I32" s="72">
        <f>COUNTIF('IGP3 Functions'!$F$13:$G$13,$T32)</f>
        <v>0</v>
      </c>
      <c r="J32" s="72">
        <f>COUNTIF('IGP3 Functions'!$F$15:$G$15,$T32)</f>
        <v>0</v>
      </c>
      <c r="K32" s="72">
        <f>COUNTIF('IGP3 Functions'!$F$17:$G$17,$T32)</f>
        <v>0</v>
      </c>
      <c r="L32" s="72">
        <f>COUNTIF('IGP3 Functions'!$F$18:$G$18,$T32)</f>
        <v>0</v>
      </c>
      <c r="M32" s="72">
        <f>COUNTIF('IGP3 Functions'!$F$19:$G$19,$T32)</f>
        <v>0</v>
      </c>
      <c r="N32" s="72">
        <f>COUNTIF('IGP3 Functions'!$F$20:$G$20,$T32)</f>
        <v>0</v>
      </c>
      <c r="O32" s="72">
        <f>COUNTIF('IGP3 Functions'!$F$22:$G$22,$T32)</f>
        <v>0</v>
      </c>
      <c r="P32" s="72">
        <f>COUNTIF('IGP3 Functions'!$F$24:$G$24,$T32)</f>
        <v>0</v>
      </c>
      <c r="Q32" s="72">
        <f>COUNTIF('IGP3 Functions'!$F$26:$G$26,$T32)</f>
        <v>0</v>
      </c>
      <c r="R32" s="170">
        <f t="shared" si="0"/>
        <v>0</v>
      </c>
      <c r="T32" s="132" t="s">
        <v>47</v>
      </c>
      <c r="U32" s="186" t="str">
        <f>IF('IGP1 Structure'!R23="1","R",IF('IGP1 Structure'!R23="2","L",IF('IGP1 Structure'!R23="3","L",IF('IGP1 Structure'!R23="4","L",IF('IGP1 Structure'!R23="5","R",IF('IGP1 Structure'!R23="6","L","C"))))))</f>
        <v>L</v>
      </c>
    </row>
    <row r="33" spans="1:21">
      <c r="E33" s="168" t="str">
        <f>IF('IGP1 Structure'!Q24="YES",'IGP1 Structure'!E24,"…")</f>
        <v>Subcounties / Towns / Municipal Divisions (LC3)</v>
      </c>
      <c r="F33" s="163">
        <f>COUNTIF('IGP3 Functions'!$F$9:$G$9,$T33)</f>
        <v>0</v>
      </c>
      <c r="G33" s="163">
        <f>COUNTIF('IGP3 Functions'!$F$10:$G$10,$T33)</f>
        <v>0</v>
      </c>
      <c r="H33" s="72">
        <f>COUNTIF('IGP3 Functions'!$F$12:$G$12,$T33)</f>
        <v>0</v>
      </c>
      <c r="I33" s="72">
        <f>COUNTIF('IGP3 Functions'!$F$13:$G$13,$T33)</f>
        <v>0</v>
      </c>
      <c r="J33" s="72">
        <f>COUNTIF('IGP3 Functions'!$F$15:$G$15,$T33)</f>
        <v>0</v>
      </c>
      <c r="K33" s="72">
        <f>COUNTIF('IGP3 Functions'!$F$17:$G$17,$T33)</f>
        <v>0</v>
      </c>
      <c r="L33" s="72">
        <f>COUNTIF('IGP3 Functions'!$F$18:$G$18,$T33)</f>
        <v>0</v>
      </c>
      <c r="M33" s="72">
        <f>COUNTIF('IGP3 Functions'!$F$19:$G$19,$T33)</f>
        <v>0</v>
      </c>
      <c r="N33" s="72">
        <f>COUNTIF('IGP3 Functions'!$F$20:$G$20,$T33)</f>
        <v>0</v>
      </c>
      <c r="O33" s="72">
        <f>COUNTIF('IGP3 Functions'!$F$22:$G$22,$T33)</f>
        <v>0</v>
      </c>
      <c r="P33" s="72">
        <f>COUNTIF('IGP3 Functions'!$F$24:$G$24,$T33)</f>
        <v>0</v>
      </c>
      <c r="Q33" s="72">
        <f>COUNTIF('IGP3 Functions'!$F$26:$G$26,$T33)</f>
        <v>0</v>
      </c>
      <c r="R33" s="170">
        <f t="shared" si="0"/>
        <v>0</v>
      </c>
      <c r="T33" s="132" t="s">
        <v>56</v>
      </c>
      <c r="U33" s="186" t="str">
        <f>IF('IGP1 Structure'!R24="1","R",IF('IGP1 Structure'!R24="2","L",IF('IGP1 Structure'!R24="3","L",IF('IGP1 Structure'!R24="4","L",IF('IGP1 Structure'!R24="5","R",IF('IGP1 Structure'!R24="6","L","C"))))))</f>
        <v>L</v>
      </c>
    </row>
    <row r="34" spans="1:21">
      <c r="E34" s="168" t="str">
        <f>IF('IGP1 Structure'!Q25="YES",'IGP1 Structure'!E25,"…")</f>
        <v>Parishes / Wards (LC2)</v>
      </c>
      <c r="F34" s="163">
        <f>COUNTIF('IGP3 Functions'!$F$9:$G$9,$T34)</f>
        <v>0</v>
      </c>
      <c r="G34" s="163">
        <f>COUNTIF('IGP3 Functions'!$F$10:$G$10,$T34)</f>
        <v>0</v>
      </c>
      <c r="H34" s="72">
        <f>COUNTIF('IGP3 Functions'!$F$12:$G$12,$T34)</f>
        <v>0</v>
      </c>
      <c r="I34" s="72">
        <f>COUNTIF('IGP3 Functions'!$F$13:$G$13,$T34)</f>
        <v>0</v>
      </c>
      <c r="J34" s="72">
        <f>COUNTIF('IGP3 Functions'!$F$15:$G$15,$T34)</f>
        <v>0</v>
      </c>
      <c r="K34" s="72">
        <f>COUNTIF('IGP3 Functions'!$F$17:$G$17,$T34)</f>
        <v>0</v>
      </c>
      <c r="L34" s="72">
        <f>COUNTIF('IGP3 Functions'!$F$18:$G$18,$T34)</f>
        <v>0</v>
      </c>
      <c r="M34" s="72">
        <f>COUNTIF('IGP3 Functions'!$F$19:$G$19,$T34)</f>
        <v>0</v>
      </c>
      <c r="N34" s="72">
        <f>COUNTIF('IGP3 Functions'!$F$20:$G$20,$T34)</f>
        <v>0</v>
      </c>
      <c r="O34" s="72">
        <f>COUNTIF('IGP3 Functions'!$F$22:$G$22,$T34)</f>
        <v>0</v>
      </c>
      <c r="P34" s="72">
        <f>COUNTIF('IGP3 Functions'!$F$24:$G$24,$T34)</f>
        <v>0</v>
      </c>
      <c r="Q34" s="72">
        <f>COUNTIF('IGP3 Functions'!$F$26:$G$26,$T34)</f>
        <v>0</v>
      </c>
      <c r="R34" s="170">
        <f t="shared" si="0"/>
        <v>0</v>
      </c>
      <c r="T34" s="132" t="s">
        <v>62</v>
      </c>
      <c r="U34" s="187" t="str">
        <f>IF('IGP1 Structure'!R25="1","R",IF('IGP1 Structure'!R25="2","L",IF('IGP1 Structure'!R25="3","L",IF('IGP1 Structure'!R25="4","L",IF('IGP1 Structure'!R25="5","R",IF('IGP1 Structure'!R25="6","L","C"))))))</f>
        <v>L</v>
      </c>
    </row>
    <row r="35" spans="1:21">
      <c r="E35" s="168" t="s">
        <v>833</v>
      </c>
      <c r="F35" s="163">
        <f>COUNTIF('IGP3 Functions'!$F$9:$G$9,$T35)</f>
        <v>0</v>
      </c>
      <c r="G35" s="163">
        <f>COUNTIF('IGP3 Functions'!$F$10:$G$10,$T35)</f>
        <v>0</v>
      </c>
      <c r="H35" s="72">
        <f>COUNTIF('IGP3 Functions'!$F$12:$G$12,$T35)</f>
        <v>0</v>
      </c>
      <c r="I35" s="72">
        <f>COUNTIF('IGP3 Functions'!$F$13:$G$13,$T35)</f>
        <v>0</v>
      </c>
      <c r="J35" s="72">
        <f>COUNTIF('IGP3 Functions'!$F$15:$G$15,$T35)</f>
        <v>0</v>
      </c>
      <c r="K35" s="72">
        <f>COUNTIF('IGP3 Functions'!$F$17:$G$17,$T35)</f>
        <v>0</v>
      </c>
      <c r="L35" s="72">
        <f>COUNTIF('IGP3 Functions'!$F$18:$G$18,$T35)</f>
        <v>0</v>
      </c>
      <c r="M35" s="72">
        <f>COUNTIF('IGP3 Functions'!$F$19:$G$19,$T35)</f>
        <v>0</v>
      </c>
      <c r="N35" s="72">
        <f>COUNTIF('IGP3 Functions'!$F$20:$G$20,$T35)</f>
        <v>0</v>
      </c>
      <c r="O35" s="72">
        <f>COUNTIF('IGP3 Functions'!$F$22:$G$22,$T35)</f>
        <v>0</v>
      </c>
      <c r="P35" s="72">
        <f>COUNTIF('IGP3 Functions'!$F$24:$G$24,$T35)</f>
        <v>0</v>
      </c>
      <c r="Q35" s="72">
        <f>COUNTIF('IGP3 Functions'!$F$26:$G$26,$T35)</f>
        <v>0</v>
      </c>
      <c r="R35" s="170">
        <f t="shared" si="0"/>
        <v>0</v>
      </c>
      <c r="T35" s="132" t="s">
        <v>740</v>
      </c>
      <c r="U35" s="186" t="s">
        <v>834</v>
      </c>
    </row>
    <row r="36" spans="1:21">
      <c r="E36" s="166" t="s">
        <v>835</v>
      </c>
      <c r="F36" s="164">
        <f>COUNTIF('IGP3 Functions'!$F$9:$G$9,$T36)</f>
        <v>0</v>
      </c>
      <c r="G36" s="164">
        <f>COUNTIF('IGP3 Functions'!$F$10:$G$10,$T36)</f>
        <v>0</v>
      </c>
      <c r="H36" s="73">
        <f>COUNTIF('IGP3 Functions'!$F$12:$G$12,$T36)</f>
        <v>0</v>
      </c>
      <c r="I36" s="73">
        <f>COUNTIF('IGP3 Functions'!$F$13:$G$13,$T36)</f>
        <v>0</v>
      </c>
      <c r="J36" s="73">
        <f>COUNTIF('IGP3 Functions'!$F$15:$G$15,$T36)</f>
        <v>0</v>
      </c>
      <c r="K36" s="73">
        <f>COUNTIF('IGP3 Functions'!$F$17:$G$17,$T36)</f>
        <v>0</v>
      </c>
      <c r="L36" s="73">
        <f>COUNTIF('IGP3 Functions'!$F$18:$G$18,$T36)</f>
        <v>0</v>
      </c>
      <c r="M36" s="73">
        <f>COUNTIF('IGP3 Functions'!$F$19:$G$19,$T36)</f>
        <v>0</v>
      </c>
      <c r="N36" s="73">
        <f>COUNTIF('IGP3 Functions'!$F$20:$G$20,$T36)</f>
        <v>0</v>
      </c>
      <c r="O36" s="73">
        <f>COUNTIF('IGP3 Functions'!$F$22:$G$22,$T36)</f>
        <v>0</v>
      </c>
      <c r="P36" s="73">
        <f>COUNTIF('IGP3 Functions'!$F$24:$G$24,$T36)</f>
        <v>0</v>
      </c>
      <c r="Q36" s="73">
        <f>COUNTIF('IGP3 Functions'!$F$26:$G$26,$T36)</f>
        <v>0</v>
      </c>
      <c r="R36" s="174">
        <f t="shared" si="0"/>
        <v>0</v>
      </c>
      <c r="T36" s="133" t="s">
        <v>744</v>
      </c>
      <c r="U36" s="187" t="s">
        <v>836</v>
      </c>
    </row>
    <row r="37" spans="1:21">
      <c r="E37" s="168" t="s">
        <v>837</v>
      </c>
      <c r="F37" s="163">
        <f>SUMIF($U$30:$U$36,$U37,F$30:F$36)</f>
        <v>0</v>
      </c>
      <c r="G37" s="163">
        <f t="shared" ref="G37:Q39" si="1">SUMIF($U$30:$U$36,$U37,G$30:G$36)</f>
        <v>0</v>
      </c>
      <c r="H37" s="72">
        <f t="shared" si="1"/>
        <v>0</v>
      </c>
      <c r="I37" s="72">
        <f t="shared" si="1"/>
        <v>0</v>
      </c>
      <c r="J37" s="72">
        <f t="shared" si="1"/>
        <v>0</v>
      </c>
      <c r="K37" s="72">
        <f t="shared" si="1"/>
        <v>0</v>
      </c>
      <c r="L37" s="72">
        <f t="shared" si="1"/>
        <v>0</v>
      </c>
      <c r="M37" s="72">
        <f t="shared" si="1"/>
        <v>0</v>
      </c>
      <c r="N37" s="72">
        <f t="shared" si="1"/>
        <v>0</v>
      </c>
      <c r="O37" s="72">
        <f t="shared" si="1"/>
        <v>0</v>
      </c>
      <c r="P37" s="72">
        <f t="shared" si="1"/>
        <v>0</v>
      </c>
      <c r="Q37" s="72">
        <f t="shared" si="1"/>
        <v>0</v>
      </c>
      <c r="R37" s="170">
        <f t="shared" si="0"/>
        <v>0</v>
      </c>
      <c r="U37" s="185" t="s">
        <v>33</v>
      </c>
    </row>
    <row r="38" spans="1:21">
      <c r="E38" s="168" t="s">
        <v>838</v>
      </c>
      <c r="F38" s="163">
        <f t="shared" ref="F38:F39" si="2">SUMIF($U$30:$U$36,$U38,F$30:F$36)</f>
        <v>0</v>
      </c>
      <c r="G38" s="163">
        <f t="shared" si="1"/>
        <v>0</v>
      </c>
      <c r="H38" s="72">
        <f t="shared" si="1"/>
        <v>0</v>
      </c>
      <c r="I38" s="72">
        <f t="shared" si="1"/>
        <v>0</v>
      </c>
      <c r="J38" s="72">
        <f t="shared" si="1"/>
        <v>0</v>
      </c>
      <c r="K38" s="72">
        <f t="shared" si="1"/>
        <v>0</v>
      </c>
      <c r="L38" s="72">
        <f t="shared" si="1"/>
        <v>0</v>
      </c>
      <c r="M38" s="72">
        <f t="shared" si="1"/>
        <v>0</v>
      </c>
      <c r="N38" s="72">
        <f t="shared" si="1"/>
        <v>0</v>
      </c>
      <c r="O38" s="72">
        <f t="shared" si="1"/>
        <v>0</v>
      </c>
      <c r="P38" s="72">
        <f t="shared" si="1"/>
        <v>0</v>
      </c>
      <c r="Q38" s="72">
        <f t="shared" si="1"/>
        <v>0</v>
      </c>
      <c r="R38" s="170">
        <f t="shared" si="0"/>
        <v>0</v>
      </c>
      <c r="U38" s="186" t="s">
        <v>834</v>
      </c>
    </row>
    <row r="39" spans="1:21">
      <c r="E39" s="166" t="s">
        <v>839</v>
      </c>
      <c r="F39" s="164">
        <f t="shared" si="2"/>
        <v>0</v>
      </c>
      <c r="G39" s="164">
        <f t="shared" si="1"/>
        <v>0</v>
      </c>
      <c r="H39" s="73">
        <f t="shared" si="1"/>
        <v>0</v>
      </c>
      <c r="I39" s="73">
        <f t="shared" si="1"/>
        <v>0</v>
      </c>
      <c r="J39" s="73">
        <f t="shared" si="1"/>
        <v>0</v>
      </c>
      <c r="K39" s="73">
        <f t="shared" si="1"/>
        <v>0</v>
      </c>
      <c r="L39" s="73">
        <f t="shared" si="1"/>
        <v>0</v>
      </c>
      <c r="M39" s="73">
        <f t="shared" si="1"/>
        <v>0</v>
      </c>
      <c r="N39" s="73">
        <f t="shared" si="1"/>
        <v>0</v>
      </c>
      <c r="O39" s="73">
        <f t="shared" si="1"/>
        <v>0</v>
      </c>
      <c r="P39" s="73">
        <f t="shared" si="1"/>
        <v>0</v>
      </c>
      <c r="Q39" s="73">
        <f t="shared" si="1"/>
        <v>0</v>
      </c>
      <c r="R39" s="174">
        <f t="shared" si="0"/>
        <v>0</v>
      </c>
      <c r="U39" s="187" t="s">
        <v>836</v>
      </c>
    </row>
    <row r="40" spans="1:21">
      <c r="E40" s="169" t="s">
        <v>832</v>
      </c>
      <c r="F40" s="171">
        <f>SUM(F37:F39)</f>
        <v>0</v>
      </c>
      <c r="G40" s="171">
        <f t="shared" ref="G40:Q40" si="3">SUM(G37:G39)</f>
        <v>0</v>
      </c>
      <c r="H40" s="171">
        <f t="shared" si="3"/>
        <v>0</v>
      </c>
      <c r="I40" s="171">
        <f t="shared" si="3"/>
        <v>0</v>
      </c>
      <c r="J40" s="171">
        <f t="shared" si="3"/>
        <v>0</v>
      </c>
      <c r="K40" s="171">
        <f t="shared" si="3"/>
        <v>0</v>
      </c>
      <c r="L40" s="171">
        <f t="shared" si="3"/>
        <v>0</v>
      </c>
      <c r="M40" s="171">
        <f t="shared" si="3"/>
        <v>0</v>
      </c>
      <c r="N40" s="171">
        <f t="shared" si="3"/>
        <v>0</v>
      </c>
      <c r="O40" s="171">
        <f t="shared" si="3"/>
        <v>0</v>
      </c>
      <c r="P40" s="171">
        <f t="shared" si="3"/>
        <v>0</v>
      </c>
      <c r="Q40" s="171">
        <f t="shared" si="3"/>
        <v>0</v>
      </c>
      <c r="R40" s="172">
        <f t="shared" si="0"/>
        <v>0</v>
      </c>
    </row>
    <row r="45" spans="1:21" s="199" customFormat="1" ht="12" thickBot="1">
      <c r="C45" s="198"/>
      <c r="E45" s="200"/>
      <c r="F45" s="201"/>
      <c r="G45" s="202"/>
      <c r="I45" s="198"/>
      <c r="J45" s="198"/>
      <c r="K45" s="198"/>
      <c r="L45" s="198"/>
      <c r="N45" s="200"/>
      <c r="O45" s="200"/>
      <c r="P45" s="200"/>
      <c r="Q45" s="200"/>
    </row>
    <row r="46" spans="1:21">
      <c r="A46" s="58">
        <f>'IGP1 Structure'!A1</f>
        <v>0</v>
      </c>
      <c r="B46" s="58">
        <f>'IGP1 Structure'!B1</f>
        <v>0</v>
      </c>
      <c r="C46" s="58">
        <f>'IGP1 Structure'!C1</f>
        <v>0</v>
      </c>
      <c r="D46" s="58">
        <f>'IGP1 Structure'!D1</f>
        <v>0</v>
      </c>
      <c r="E46" s="58">
        <f>'IGP1 Structure'!E1</f>
        <v>0</v>
      </c>
      <c r="F46" s="58">
        <f>'IGP1 Structure'!F1</f>
        <v>0</v>
      </c>
      <c r="G46" s="58">
        <f>'IGP1 Structure'!G1</f>
        <v>0</v>
      </c>
      <c r="H46" s="58">
        <f>'IGP1 Structure'!H1</f>
        <v>0</v>
      </c>
      <c r="I46" s="58">
        <f>'IGP1 Structure'!I1</f>
        <v>0</v>
      </c>
      <c r="J46" s="58">
        <f>'IGP1 Structure'!J1</f>
        <v>0</v>
      </c>
      <c r="K46" s="58">
        <f>'IGP1 Structure'!K1</f>
        <v>0</v>
      </c>
      <c r="L46" s="58">
        <f>'IGP1 Structure'!L1</f>
        <v>0</v>
      </c>
    </row>
    <row r="47" spans="1:21">
      <c r="A47" s="58">
        <f>'IGP1 Structure'!A2</f>
        <v>0</v>
      </c>
      <c r="B47" s="58">
        <f>'IGP1 Structure'!B2</f>
        <v>0</v>
      </c>
      <c r="C47" s="58">
        <f>'IGP1 Structure'!C2</f>
        <v>0</v>
      </c>
      <c r="D47" s="58" t="str">
        <f>'IGP1 Structure'!D2</f>
        <v>LoGICA INTERGOVERNMENTAL PROFILE: STRUCTURE OF SUBNATIONAL GOVERNANCE INSTITUTIONS</v>
      </c>
      <c r="E47" s="58">
        <f>'IGP1 Structure'!E2</f>
        <v>0</v>
      </c>
      <c r="F47" s="58">
        <f>'IGP1 Structure'!F2</f>
        <v>0</v>
      </c>
      <c r="G47" s="58">
        <f>'IGP1 Structure'!G2</f>
        <v>0</v>
      </c>
      <c r="H47" s="58">
        <f>'IGP1 Structure'!H2</f>
        <v>0</v>
      </c>
      <c r="I47" s="58">
        <f>'IGP1 Structure'!I2</f>
        <v>0</v>
      </c>
      <c r="J47" s="58">
        <f>'IGP1 Structure'!J2</f>
        <v>0</v>
      </c>
      <c r="K47" s="58">
        <f>'IGP1 Structure'!K2</f>
        <v>0</v>
      </c>
      <c r="L47" s="58">
        <f>'IGP1 Structure'!L2</f>
        <v>0</v>
      </c>
    </row>
    <row r="48" spans="1:21">
      <c r="A48" s="58">
        <f>'IGP1 Structure'!A3</f>
        <v>0</v>
      </c>
      <c r="B48" s="58">
        <f>'IGP1 Structure'!B3</f>
        <v>0</v>
      </c>
      <c r="C48" s="58">
        <f>'IGP1 Structure'!C3</f>
        <v>0</v>
      </c>
      <c r="D48" s="58">
        <f>'IGP1 Structure'!D3</f>
        <v>0</v>
      </c>
      <c r="E48" s="58">
        <f>'IGP1 Structure'!E3</f>
        <v>0</v>
      </c>
      <c r="F48" s="58">
        <f>'IGP1 Structure'!F3</f>
        <v>0</v>
      </c>
      <c r="G48" s="58">
        <f>'IGP1 Structure'!G3</f>
        <v>0</v>
      </c>
      <c r="H48" s="58">
        <f>'IGP1 Structure'!H3</f>
        <v>0</v>
      </c>
      <c r="I48" s="58">
        <f>'IGP1 Structure'!I3</f>
        <v>0</v>
      </c>
      <c r="J48" s="58">
        <f>'IGP1 Structure'!J3</f>
        <v>0</v>
      </c>
      <c r="K48" s="58">
        <f>'IGP1 Structure'!K3</f>
        <v>0</v>
      </c>
      <c r="L48" s="58">
        <f>'IGP1 Structure'!L3</f>
        <v>0</v>
      </c>
    </row>
    <row r="49" spans="1:12">
      <c r="A49" s="58">
        <f>'IGP1 Structure'!A4</f>
        <v>0</v>
      </c>
      <c r="B49" s="58">
        <f>'IGP1 Structure'!B4</f>
        <v>0</v>
      </c>
      <c r="C49" s="58">
        <f>'IGP1 Structure'!C4</f>
        <v>0</v>
      </c>
      <c r="D49" s="58">
        <f>'IGP1 Structure'!D4</f>
        <v>0</v>
      </c>
      <c r="E49" s="58">
        <f>'IGP1 Structure'!E4</f>
        <v>0</v>
      </c>
      <c r="F49" s="58">
        <f>'IGP1 Structure'!F4</f>
        <v>0</v>
      </c>
      <c r="G49" s="58">
        <f>'IGP1 Structure'!G4</f>
        <v>0</v>
      </c>
      <c r="H49" s="58">
        <f>'IGP1 Structure'!H4</f>
        <v>0</v>
      </c>
      <c r="I49" s="58">
        <f>'IGP1 Structure'!I4</f>
        <v>0</v>
      </c>
      <c r="J49" s="58">
        <f>'IGP1 Structure'!J4</f>
        <v>0</v>
      </c>
      <c r="K49" s="58">
        <f>'IGP1 Structure'!K4</f>
        <v>0</v>
      </c>
      <c r="L49" s="58">
        <f>'IGP1 Structure'!L4</f>
        <v>0</v>
      </c>
    </row>
    <row r="50" spans="1:12">
      <c r="A50" s="58">
        <f>'IGP1 Structure'!A5</f>
        <v>0</v>
      </c>
      <c r="B50" s="58">
        <f>'IGP1 Structure'!B5</f>
        <v>0</v>
      </c>
      <c r="C50" s="58">
        <f>'IGP1 Structure'!C5</f>
        <v>0</v>
      </c>
      <c r="D50" s="58" t="str">
        <f>'IGP1 Structure'!D5</f>
        <v>General Country Information</v>
      </c>
      <c r="E50" s="58">
        <f>'IGP1 Structure'!E5</f>
        <v>0</v>
      </c>
      <c r="F50" s="58">
        <f>'IGP1 Structure'!F5</f>
        <v>0</v>
      </c>
      <c r="G50" s="58">
        <f>'IGP1 Structure'!G5</f>
        <v>0</v>
      </c>
      <c r="H50" s="58">
        <f>'IGP1 Structure'!H5</f>
        <v>0</v>
      </c>
      <c r="I50" s="58">
        <f>'IGP1 Structure'!I5</f>
        <v>0</v>
      </c>
      <c r="J50" s="58">
        <f>'IGP1 Structure'!J5</f>
        <v>0</v>
      </c>
      <c r="K50" s="58">
        <f>'IGP1 Structure'!K5</f>
        <v>0</v>
      </c>
      <c r="L50" s="58" t="str">
        <f>'IGP1 Structure'!L5</f>
        <v>Comments / Clarification</v>
      </c>
    </row>
    <row r="51" spans="1:12">
      <c r="A51" s="58">
        <f>'IGP1 Structure'!A6</f>
        <v>0</v>
      </c>
      <c r="B51" s="58">
        <f>'IGP1 Structure'!B6</f>
        <v>0</v>
      </c>
      <c r="C51" s="58" t="str">
        <f>'IGP1 Structure'!C6</f>
        <v>C1</v>
      </c>
      <c r="D51" s="58" t="str">
        <f>'IGP1 Structure'!D6</f>
        <v>Basic Country Information</v>
      </c>
      <c r="E51" s="58">
        <f>'IGP1 Structure'!E6</f>
        <v>0</v>
      </c>
      <c r="F51" s="58">
        <f>'IGP1 Structure'!F6</f>
        <v>0</v>
      </c>
      <c r="G51" s="58">
        <f>'IGP1 Structure'!G6</f>
        <v>0</v>
      </c>
      <c r="H51" s="58">
        <f>'IGP1 Structure'!H6</f>
        <v>0</v>
      </c>
      <c r="I51" s="58">
        <f>'IGP1 Structure'!I6</f>
        <v>0</v>
      </c>
      <c r="J51" s="58">
        <f>'IGP1 Structure'!J6</f>
        <v>0</v>
      </c>
      <c r="K51" s="58">
        <f>'IGP1 Structure'!K6</f>
        <v>0</v>
      </c>
      <c r="L51" s="58">
        <f>'IGP1 Structure'!L6</f>
        <v>0</v>
      </c>
    </row>
    <row r="52" spans="1:12">
      <c r="A52" s="58">
        <f>'IGP1 Structure'!A7</f>
        <v>0</v>
      </c>
      <c r="B52" s="58">
        <f>'IGP1 Structure'!B7</f>
        <v>0</v>
      </c>
      <c r="C52" s="58" t="str">
        <f>'IGP1 Structure'!C7</f>
        <v>C1.1</v>
      </c>
      <c r="D52" s="58" t="str">
        <f>'IGP1 Structure'!D7</f>
        <v>Country Name</v>
      </c>
      <c r="E52" s="58" t="str">
        <f>'IGP1 Structure'!E7</f>
        <v>Uganda (UGA)</v>
      </c>
      <c r="F52" s="58">
        <f>'IGP1 Structure'!F7</f>
        <v>0</v>
      </c>
      <c r="G52" s="58">
        <f>'IGP1 Structure'!G7</f>
        <v>0</v>
      </c>
      <c r="H52" s="58">
        <f>'IGP1 Structure'!H7</f>
        <v>0</v>
      </c>
      <c r="I52" s="58">
        <f>'IGP1 Structure'!I7</f>
        <v>0</v>
      </c>
      <c r="J52" s="58">
        <f>'IGP1 Structure'!J7</f>
        <v>0</v>
      </c>
      <c r="K52" s="58">
        <f>'IGP1 Structure'!K7</f>
        <v>0</v>
      </c>
      <c r="L52" s="58">
        <f>'IGP1 Structure'!L7</f>
        <v>0</v>
      </c>
    </row>
    <row r="53" spans="1:12">
      <c r="A53" s="58">
        <f>'IGP1 Structure'!A8</f>
        <v>0</v>
      </c>
      <c r="B53" s="58">
        <f>'IGP1 Structure'!B8</f>
        <v>0</v>
      </c>
      <c r="C53" s="58" t="str">
        <f>'IGP1 Structure'!C8</f>
        <v>C1.2</v>
      </c>
      <c r="D53" s="58" t="str">
        <f>'IGP1 Structure'!D8</f>
        <v>Information/Data for Year</v>
      </c>
      <c r="E53" s="58">
        <f>'IGP1 Structure'!E8</f>
        <v>2023</v>
      </c>
      <c r="F53" s="58">
        <f>'IGP1 Structure'!F8</f>
        <v>0</v>
      </c>
      <c r="G53" s="58">
        <f>'IGP1 Structure'!G8</f>
        <v>0</v>
      </c>
      <c r="H53" s="58">
        <f>'IGP1 Structure'!H8</f>
        <v>0</v>
      </c>
      <c r="I53" s="58">
        <f>'IGP1 Structure'!I8</f>
        <v>0</v>
      </c>
      <c r="J53" s="58">
        <f>'IGP1 Structure'!J8</f>
        <v>0</v>
      </c>
      <c r="K53" s="58">
        <f>'IGP1 Structure'!K8</f>
        <v>0</v>
      </c>
      <c r="L53" s="58">
        <f>'IGP1 Structure'!L8</f>
        <v>0</v>
      </c>
    </row>
    <row r="54" spans="1:12">
      <c r="A54" s="58">
        <f>'IGP1 Structure'!A9</f>
        <v>0</v>
      </c>
      <c r="B54" s="58">
        <f>'IGP1 Structure'!B9</f>
        <v>0</v>
      </c>
      <c r="C54" s="58" t="str">
        <f>'IGP1 Structure'!C9</f>
        <v>C1.3</v>
      </c>
      <c r="D54" s="58" t="str">
        <f>'IGP1 Structure'!D9</f>
        <v>Total National Population</v>
      </c>
      <c r="E54" s="58">
        <f>'IGP1 Structure'!E9</f>
        <v>42885900</v>
      </c>
      <c r="F54" s="58">
        <f>'IGP1 Structure'!F9</f>
        <v>0</v>
      </c>
      <c r="G54" s="58">
        <f>'IGP1 Structure'!G9</f>
        <v>0</v>
      </c>
      <c r="H54" s="58">
        <f>'IGP1 Structure'!H9</f>
        <v>0</v>
      </c>
      <c r="I54" s="58">
        <f>'IGP1 Structure'!I9</f>
        <v>0</v>
      </c>
      <c r="J54" s="58">
        <f>'IGP1 Structure'!J9</f>
        <v>0</v>
      </c>
      <c r="K54" s="58">
        <f>'IGP1 Structure'!K9</f>
        <v>0</v>
      </c>
      <c r="L54" s="58" t="str">
        <f>'IGP1 Structure'!L9</f>
        <v>Population based on Uganda Bureau of Statistics (Rural and Urban Population projections, 26th May 2022)</v>
      </c>
    </row>
    <row r="55" spans="1:12">
      <c r="A55" s="58">
        <f>'IGP1 Structure'!A10</f>
        <v>0</v>
      </c>
      <c r="B55" s="58">
        <f>'IGP1 Structure'!B10</f>
        <v>0</v>
      </c>
      <c r="C55" s="58">
        <f>'IGP1 Structure'!C10</f>
        <v>0</v>
      </c>
      <c r="D55" s="58">
        <f>'IGP1 Structure'!D10</f>
        <v>0</v>
      </c>
      <c r="E55" s="58">
        <f>'IGP1 Structure'!E10</f>
        <v>0</v>
      </c>
      <c r="F55" s="58">
        <f>'IGP1 Structure'!F10</f>
        <v>0</v>
      </c>
      <c r="G55" s="58">
        <f>'IGP1 Structure'!G10</f>
        <v>0</v>
      </c>
      <c r="H55" s="58">
        <f>'IGP1 Structure'!H10</f>
        <v>0</v>
      </c>
      <c r="I55" s="58">
        <f>'IGP1 Structure'!I10</f>
        <v>0</v>
      </c>
      <c r="J55" s="58">
        <f>'IGP1 Structure'!J10</f>
        <v>0</v>
      </c>
      <c r="K55" s="58">
        <f>'IGP1 Structure'!K10</f>
        <v>0</v>
      </c>
      <c r="L55" s="58">
        <f>'IGP1 Structure'!L10</f>
        <v>0</v>
      </c>
    </row>
    <row r="56" spans="1:12">
      <c r="A56" s="58">
        <f>'IGP1 Structure'!A11</f>
        <v>0</v>
      </c>
      <c r="B56" s="58">
        <f>'IGP1 Structure'!B11</f>
        <v>0</v>
      </c>
      <c r="C56" s="58" t="str">
        <f>'IGP1 Structure'!C11</f>
        <v>C.4</v>
      </c>
      <c r="D56" s="58" t="str">
        <f>'IGP1 Structure'!D11</f>
        <v>Main decentralization / subnational / intergovernmental legislation /policies</v>
      </c>
      <c r="E56" s="58">
        <f>'IGP1 Structure'!E11</f>
        <v>0</v>
      </c>
      <c r="F56" s="58" t="str">
        <f>'IGP1 Structure'!F11</f>
        <v>Year  Enacted</v>
      </c>
      <c r="G56" s="58">
        <f>'IGP1 Structure'!G11</f>
        <v>0</v>
      </c>
      <c r="H56" s="58">
        <f>'IGP1 Structure'!H11</f>
        <v>0</v>
      </c>
      <c r="I56" s="58">
        <f>'IGP1 Structure'!I11</f>
        <v>0</v>
      </c>
      <c r="J56" s="58">
        <f>'IGP1 Structure'!J11</f>
        <v>0</v>
      </c>
      <c r="K56" s="58">
        <f>'IGP1 Structure'!K11</f>
        <v>0</v>
      </c>
      <c r="L56" s="58">
        <f>'IGP1 Structure'!L11</f>
        <v>0</v>
      </c>
    </row>
    <row r="57" spans="1:12">
      <c r="A57" s="58">
        <f>'IGP1 Structure'!A12</f>
        <v>0</v>
      </c>
      <c r="B57" s="58">
        <f>'IGP1 Structure'!B12</f>
        <v>0</v>
      </c>
      <c r="C57" s="58" t="str">
        <f>'IGP1 Structure'!C12</f>
        <v>C4.1</v>
      </c>
      <c r="D57" s="58" t="str">
        <f>'IGP1 Structure'!D12</f>
        <v>Constitution of the Republic of Uganda</v>
      </c>
      <c r="E57" s="58">
        <f>'IGP1 Structure'!E12</f>
        <v>0</v>
      </c>
      <c r="F57" s="58">
        <f>'IGP1 Structure'!F12</f>
        <v>1995</v>
      </c>
      <c r="G57" s="58">
        <f>'IGP1 Structure'!G12</f>
        <v>0</v>
      </c>
      <c r="H57" s="58">
        <f>'IGP1 Structure'!H12</f>
        <v>0</v>
      </c>
      <c r="I57" s="58">
        <f>'IGP1 Structure'!I12</f>
        <v>0</v>
      </c>
      <c r="J57" s="58">
        <f>'IGP1 Structure'!J12</f>
        <v>0</v>
      </c>
      <c r="K57" s="58">
        <f>'IGP1 Structure'!K12</f>
        <v>0</v>
      </c>
      <c r="L57" s="58" t="str">
        <f>'IGP1 Structure'!L12</f>
        <v>Amended 2005, 2015, 2017</v>
      </c>
    </row>
    <row r="58" spans="1:12">
      <c r="A58" s="58">
        <f>'IGP1 Structure'!A13</f>
        <v>0</v>
      </c>
      <c r="B58" s="58">
        <f>'IGP1 Structure'!B13</f>
        <v>0</v>
      </c>
      <c r="C58" s="58" t="str">
        <f>'IGP1 Structure'!C13</f>
        <v>C4.2</v>
      </c>
      <c r="D58" s="58" t="str">
        <f>'IGP1 Structure'!D13</f>
        <v>The Local Government Act (CAP 243)</v>
      </c>
      <c r="E58" s="58">
        <f>'IGP1 Structure'!E13</f>
        <v>0</v>
      </c>
      <c r="F58" s="58">
        <f>'IGP1 Structure'!F13</f>
        <v>1997</v>
      </c>
      <c r="G58" s="58">
        <f>'IGP1 Structure'!G13</f>
        <v>0</v>
      </c>
      <c r="H58" s="58">
        <f>'IGP1 Structure'!H13</f>
        <v>0</v>
      </c>
      <c r="I58" s="58">
        <f>'IGP1 Structure'!I13</f>
        <v>0</v>
      </c>
      <c r="J58" s="58">
        <f>'IGP1 Structure'!J13</f>
        <v>0</v>
      </c>
      <c r="K58" s="58">
        <f>'IGP1 Structure'!K13</f>
        <v>0</v>
      </c>
      <c r="L58" s="58" t="str">
        <f>'IGP1 Structure'!L13</f>
        <v>Amended 2010, 2013</v>
      </c>
    </row>
    <row r="59" spans="1:12">
      <c r="A59" s="58">
        <f>'IGP1 Structure'!A14</f>
        <v>0</v>
      </c>
      <c r="B59" s="58">
        <f>'IGP1 Structure'!B14</f>
        <v>0</v>
      </c>
      <c r="C59" s="58" t="str">
        <f>'IGP1 Structure'!C14</f>
        <v>C4.3</v>
      </c>
      <c r="D59" s="58" t="str">
        <f>'IGP1 Structure'!D14</f>
        <v>The Local Governments Financial and Accounting Regulations</v>
      </c>
      <c r="E59" s="58">
        <f>'IGP1 Structure'!E14</f>
        <v>0</v>
      </c>
      <c r="F59" s="58">
        <f>'IGP1 Structure'!F14</f>
        <v>2007</v>
      </c>
      <c r="G59" s="58">
        <f>'IGP1 Structure'!G14</f>
        <v>0</v>
      </c>
      <c r="H59" s="58">
        <f>'IGP1 Structure'!H14</f>
        <v>0</v>
      </c>
      <c r="I59" s="58">
        <f>'IGP1 Structure'!I14</f>
        <v>0</v>
      </c>
      <c r="J59" s="58">
        <f>'IGP1 Structure'!J14</f>
        <v>0</v>
      </c>
      <c r="K59" s="58">
        <f>'IGP1 Structure'!K14</f>
        <v>0</v>
      </c>
      <c r="L59" s="58">
        <f>'IGP1 Structure'!L14</f>
        <v>0</v>
      </c>
    </row>
    <row r="60" spans="1:12">
      <c r="A60" s="58">
        <f>'IGP1 Structure'!A15</f>
        <v>0</v>
      </c>
      <c r="B60" s="58">
        <f>'IGP1 Structure'!B15</f>
        <v>0</v>
      </c>
      <c r="C60" s="58" t="str">
        <f>'IGP1 Structure'!C15</f>
        <v>C4.4</v>
      </c>
      <c r="D60" s="58" t="str">
        <f>'IGP1 Structure'!D15</f>
        <v>Public Finance Management Act</v>
      </c>
      <c r="E60" s="58">
        <f>'IGP1 Structure'!E15</f>
        <v>0</v>
      </c>
      <c r="F60" s="58">
        <f>'IGP1 Structure'!F15</f>
        <v>2015</v>
      </c>
      <c r="G60" s="58">
        <f>'IGP1 Structure'!G15</f>
        <v>0</v>
      </c>
      <c r="H60" s="58">
        <f>'IGP1 Structure'!H15</f>
        <v>0</v>
      </c>
      <c r="I60" s="58">
        <f>'IGP1 Structure'!I15</f>
        <v>0</v>
      </c>
      <c r="J60" s="58">
        <f>'IGP1 Structure'!J15</f>
        <v>0</v>
      </c>
      <c r="K60" s="58">
        <f>'IGP1 Structure'!K15</f>
        <v>0</v>
      </c>
      <c r="L60" s="58">
        <f>'IGP1 Structure'!L15</f>
        <v>0</v>
      </c>
    </row>
    <row r="61" spans="1:12">
      <c r="A61" s="58">
        <f>'IGP1 Structure'!A16</f>
        <v>0</v>
      </c>
      <c r="B61" s="58">
        <f>'IGP1 Structure'!B16</f>
        <v>0</v>
      </c>
      <c r="C61" s="58">
        <f>'IGP1 Structure'!C16</f>
        <v>0</v>
      </c>
      <c r="D61" s="58">
        <f>'IGP1 Structure'!D16</f>
        <v>0</v>
      </c>
      <c r="E61" s="58">
        <f>'IGP1 Structure'!E16</f>
        <v>0</v>
      </c>
      <c r="F61" s="58">
        <f>'IGP1 Structure'!F16</f>
        <v>0</v>
      </c>
      <c r="G61" s="58">
        <f>'IGP1 Structure'!G16</f>
        <v>0</v>
      </c>
      <c r="H61" s="58">
        <f>'IGP1 Structure'!H16</f>
        <v>0</v>
      </c>
      <c r="I61" s="58">
        <f>'IGP1 Structure'!I16</f>
        <v>0</v>
      </c>
      <c r="J61" s="58">
        <f>'IGP1 Structure'!J16</f>
        <v>0</v>
      </c>
      <c r="K61" s="58">
        <f>'IGP1 Structure'!K16</f>
        <v>0</v>
      </c>
      <c r="L61" s="58">
        <f>'IGP1 Structure'!L16</f>
        <v>0</v>
      </c>
    </row>
    <row r="62" spans="1:12">
      <c r="A62" s="58">
        <f>'IGP1 Structure'!A17</f>
        <v>0</v>
      </c>
      <c r="B62" s="58">
        <f>'IGP1 Structure'!B17</f>
        <v>0</v>
      </c>
      <c r="C62" s="58">
        <f>'IGP1 Structure'!C17</f>
        <v>0</v>
      </c>
      <c r="D62" s="58">
        <f>'IGP1 Structure'!D17</f>
        <v>0</v>
      </c>
      <c r="E62" s="58">
        <f>'IGP1 Structure'!E17</f>
        <v>0</v>
      </c>
      <c r="F62" s="58">
        <f>'IGP1 Structure'!F17</f>
        <v>0</v>
      </c>
      <c r="G62" s="58">
        <f>'IGP1 Structure'!G17</f>
        <v>0</v>
      </c>
      <c r="H62" s="58">
        <f>'IGP1 Structure'!H17</f>
        <v>0</v>
      </c>
      <c r="I62" s="58">
        <f>'IGP1 Structure'!I17</f>
        <v>0</v>
      </c>
      <c r="J62" s="58">
        <f>'IGP1 Structure'!J17</f>
        <v>0</v>
      </c>
      <c r="K62" s="58">
        <f>'IGP1 Structure'!K17</f>
        <v>0</v>
      </c>
      <c r="L62" s="58">
        <f>'IGP1 Structure'!L17</f>
        <v>0</v>
      </c>
    </row>
    <row r="63" spans="1:12">
      <c r="A63" s="58">
        <f>'IGP1 Structure'!A18</f>
        <v>0</v>
      </c>
      <c r="B63" s="58">
        <f>'IGP1 Structure'!B18</f>
        <v>0</v>
      </c>
      <c r="C63" s="58">
        <f>'IGP1 Structure'!C18</f>
        <v>0</v>
      </c>
      <c r="D63" s="58">
        <f>'IGP1 Structure'!D18</f>
        <v>0</v>
      </c>
      <c r="E63" s="58">
        <f>'IGP1 Structure'!E18</f>
        <v>0</v>
      </c>
      <c r="F63" s="58">
        <f>'IGP1 Structure'!F18</f>
        <v>0</v>
      </c>
      <c r="G63" s="58">
        <f>'IGP1 Structure'!G18</f>
        <v>0</v>
      </c>
      <c r="H63" s="58">
        <f>'IGP1 Structure'!H18</f>
        <v>0</v>
      </c>
      <c r="I63" s="58">
        <f>'IGP1 Structure'!I18</f>
        <v>0</v>
      </c>
      <c r="J63" s="58">
        <f>'IGP1 Structure'!J18</f>
        <v>0</v>
      </c>
      <c r="K63" s="58">
        <f>'IGP1 Structure'!K18</f>
        <v>0</v>
      </c>
      <c r="L63" s="58">
        <f>'IGP1 Structure'!L18</f>
        <v>0</v>
      </c>
    </row>
    <row r="64" spans="1:12">
      <c r="A64" s="58">
        <f>'IGP1 Structure'!A19</f>
        <v>0</v>
      </c>
      <c r="B64" s="58">
        <f>'IGP1 Structure'!B19</f>
        <v>0</v>
      </c>
      <c r="C64" s="58">
        <f>'IGP1 Structure'!C19</f>
        <v>0</v>
      </c>
      <c r="D64" s="58" t="str">
        <f>'IGP1 Structure'!D19</f>
        <v>Level / tier / type</v>
      </c>
      <c r="E64" s="58" t="str">
        <f>'IGP1 Structure'!E19</f>
        <v>Institutional level/tier/type (name)</v>
      </c>
      <c r="F64" s="58" t="str">
        <f>'IGP1 Structure'!F19</f>
        <v>Number of units</v>
      </c>
      <c r="G64" s="58" t="str">
        <f>'IGP1 Structure'!G19</f>
        <v>Complete territorial coverage?</v>
      </c>
      <c r="H64" s="58" t="str">
        <f>'IGP1 Structure'!H19</f>
        <v>Uniform structure ?</v>
      </c>
      <c r="I64" s="58" t="str">
        <f>'IGP1 Structure'!I19</f>
        <v>Subnational Governance Level / Tier / Type</v>
      </c>
      <c r="J64" s="58" t="str">
        <f>'IGP1 Structure'!J19</f>
        <v>Population of 
level / tier / type</v>
      </c>
      <c r="K64" s="58">
        <f>'IGP1 Structure'!K19</f>
        <v>0</v>
      </c>
      <c r="L64" s="58" t="str">
        <f>'IGP1 Structure'!L19</f>
        <v>Comments / Clarification</v>
      </c>
    </row>
    <row r="65" spans="1:17">
      <c r="A65" s="58">
        <f>'IGP1 Structure'!A20</f>
        <v>0</v>
      </c>
      <c r="B65" s="58">
        <f>'IGP1 Structure'!B20</f>
        <v>0</v>
      </c>
      <c r="C65" s="58">
        <f>'IGP1 Structure'!C20</f>
        <v>0</v>
      </c>
      <c r="D65" s="58">
        <f>'IGP1 Structure'!D20</f>
        <v>0</v>
      </c>
      <c r="E65" s="58">
        <f>'IGP1 Structure'!E20</f>
        <v>0</v>
      </c>
      <c r="F65" s="58">
        <f>'IGP1 Structure'!F20</f>
        <v>0</v>
      </c>
      <c r="G65" s="58">
        <f>'IGP1 Structure'!G20</f>
        <v>0</v>
      </c>
      <c r="H65" s="58">
        <f>'IGP1 Structure'!H20</f>
        <v>0</v>
      </c>
      <c r="I65" s="58">
        <f>'IGP1 Structure'!I20</f>
        <v>0</v>
      </c>
      <c r="J65" s="58">
        <f>'IGP1 Structure'!J20</f>
        <v>0</v>
      </c>
      <c r="K65" s="58">
        <f>'IGP1 Structure'!K20</f>
        <v>0</v>
      </c>
      <c r="L65" s="58">
        <f>'IGP1 Structure'!L20</f>
        <v>0</v>
      </c>
    </row>
    <row r="66" spans="1:17">
      <c r="A66" s="58">
        <f>'IGP1 Structure'!A21</f>
        <v>0</v>
      </c>
      <c r="B66" s="58">
        <f>'IGP1 Structure'!B21</f>
        <v>0</v>
      </c>
      <c r="C66" s="58" t="str">
        <f>'IGP1 Structure'!C21</f>
        <v>C</v>
      </c>
      <c r="D66" s="58" t="str">
        <f>'IGP1 Structure'!D21</f>
        <v>National level</v>
      </c>
      <c r="E66" s="58" t="str">
        <f>'IGP1 Structure'!E21</f>
        <v>National government</v>
      </c>
      <c r="F66" s="58">
        <f>'IGP1 Structure'!F21</f>
        <v>1</v>
      </c>
      <c r="G66" s="58">
        <f>'IGP1 Structure'!G21</f>
        <v>0</v>
      </c>
      <c r="H66" s="58">
        <f>'IGP1 Structure'!H21</f>
        <v>0</v>
      </c>
      <c r="I66" s="58">
        <f>'IGP1 Structure'!I21</f>
        <v>0</v>
      </c>
      <c r="J66" s="58">
        <f>'IGP1 Structure'!J21</f>
        <v>42885900</v>
      </c>
      <c r="K66" s="58">
        <f>'IGP1 Structure'!K21</f>
        <v>0</v>
      </c>
      <c r="L66" s="58">
        <f>'IGP1 Structure'!L21</f>
        <v>0</v>
      </c>
    </row>
    <row r="67" spans="1:17">
      <c r="A67" s="58">
        <f>'IGP1 Structure'!A22</f>
        <v>0</v>
      </c>
      <c r="B67" s="58">
        <f>'IGP1 Structure'!B22</f>
        <v>0</v>
      </c>
      <c r="C67" s="58" t="str">
        <f>'IGP1 Structure'!C22</f>
        <v>S1</v>
      </c>
      <c r="D67" s="58" t="str">
        <f>'IGP1 Structure'!D22</f>
        <v>First level / tier / type</v>
      </c>
      <c r="E67" s="58" t="str">
        <f>'IGP1 Structure'!E22</f>
        <v>Districts  / Cities (LC5)</v>
      </c>
      <c r="F67" s="58">
        <f>'IGP1 Structure'!F22</f>
        <v>146</v>
      </c>
      <c r="G67" s="58" t="str">
        <f>'IGP1 Structure'!G22</f>
        <v>Yes</v>
      </c>
      <c r="H67" s="58" t="str">
        <f>'IGP1 Structure'!H22</f>
        <v>Yes</v>
      </c>
      <c r="I67" s="58" t="str">
        <f>'IGP1 Structure'!I22</f>
        <v>2-Main Local</v>
      </c>
      <c r="J67" s="58">
        <f>'IGP1 Structure'!J22</f>
        <v>0</v>
      </c>
      <c r="K67" s="58">
        <f>'IGP1 Structure'!K22</f>
        <v>0</v>
      </c>
      <c r="L67" s="58" t="str">
        <f>'IGP1 Structure'!L22</f>
        <v>There are 10 cities and 135 districts plus Kampala Capital City Authority (KCCA). KCCA is the legal entity, established by the Ugandan Parliament in 2011, that is responsible for the operations of the capital city of Kampala.</v>
      </c>
    </row>
    <row r="68" spans="1:17">
      <c r="A68" s="58">
        <f>'IGP1 Structure'!A23</f>
        <v>0</v>
      </c>
      <c r="B68" s="58">
        <f>'IGP1 Structure'!B23</f>
        <v>0</v>
      </c>
      <c r="C68" s="58" t="str">
        <f>'IGP1 Structure'!C23</f>
        <v>S2</v>
      </c>
      <c r="D68" s="58" t="str">
        <f>'IGP1 Structure'!D23</f>
        <v>Second level / tier  / type</v>
      </c>
      <c r="E68" s="58" t="str">
        <f>'IGP1 Structure'!E23</f>
        <v>Municipalities / City Divisions (LC4)</v>
      </c>
      <c r="F68" s="58">
        <f>'IGP1 Structure'!F23</f>
        <v>51</v>
      </c>
      <c r="G68" s="58" t="str">
        <f>'IGP1 Structure'!G23</f>
        <v>No</v>
      </c>
      <c r="H68" s="58" t="str">
        <f>'IGP1 Structure'!H23</f>
        <v>No</v>
      </c>
      <c r="I68" s="58" t="str">
        <f>'IGP1 Structure'!I23</f>
        <v>4-Urban</v>
      </c>
      <c r="J68" s="58">
        <f>'IGP1 Structure'!J23</f>
        <v>15996441</v>
      </c>
      <c r="K68" s="58">
        <f>'IGP1 Structure'!K23</f>
        <v>0</v>
      </c>
      <c r="L68" s="58" t="str">
        <f>'IGP1 Structure'!L23</f>
        <v>In rural areas, elected county councils have been abolished. There are 31 municipal councils and 20 City Division Councils. Urban population estimate based on urbanization rate.</v>
      </c>
    </row>
    <row r="69" spans="1:17">
      <c r="A69" s="58">
        <f>'IGP1 Structure'!A24</f>
        <v>0</v>
      </c>
      <c r="B69" s="58">
        <f>'IGP1 Structure'!B24</f>
        <v>0</v>
      </c>
      <c r="C69" s="58" t="str">
        <f>'IGP1 Structure'!C24</f>
        <v>S3</v>
      </c>
      <c r="D69" s="58" t="str">
        <f>'IGP1 Structure'!D24</f>
        <v>Third level / tier / type</v>
      </c>
      <c r="E69" s="58" t="str">
        <f>'IGP1 Structure'!E24</f>
        <v>Subcounties / Towns / Municipal Divisions (LC3)</v>
      </c>
      <c r="F69" s="58">
        <f>'IGP1 Structure'!F24</f>
        <v>2165</v>
      </c>
      <c r="G69" s="58" t="str">
        <f>'IGP1 Structure'!G24</f>
        <v>Yes</v>
      </c>
      <c r="H69" s="58" t="str">
        <f>'IGP1 Structure'!H24</f>
        <v>No</v>
      </c>
      <c r="I69" s="58" t="str">
        <f>'IGP1 Structure'!I24</f>
        <v>3-Lower Local</v>
      </c>
      <c r="J69" s="58">
        <f>'IGP1 Structure'!J24</f>
        <v>0</v>
      </c>
      <c r="K69" s="58">
        <f>'IGP1 Structure'!K24</f>
        <v>0</v>
      </c>
      <c r="L69" s="58" t="str">
        <f>'IGP1 Structure'!L24</f>
        <v>There are 1495 Subcounties, 581 Town Councils, and 89 Municipal Divisions - all with the same status.</v>
      </c>
    </row>
    <row r="70" spans="1:17">
      <c r="A70" s="58">
        <f>'IGP1 Structure'!A25</f>
        <v>0</v>
      </c>
      <c r="B70" s="58">
        <f>'IGP1 Structure'!B25</f>
        <v>0</v>
      </c>
      <c r="C70" s="58" t="str">
        <f>'IGP1 Structure'!C25</f>
        <v>S4</v>
      </c>
      <c r="D70" s="58" t="str">
        <f>'IGP1 Structure'!D25</f>
        <v>Fourth level / tier / type</v>
      </c>
      <c r="E70" s="58" t="str">
        <f>'IGP1 Structure'!E25</f>
        <v>Parishes / Wards (LC2)</v>
      </c>
      <c r="F70" s="58">
        <f>'IGP1 Structure'!F25</f>
        <v>10594</v>
      </c>
      <c r="G70" s="58" t="str">
        <f>'IGP1 Structure'!G25</f>
        <v>Yes</v>
      </c>
      <c r="H70" s="58" t="str">
        <f>'IGP1 Structure'!H25</f>
        <v>No</v>
      </c>
      <c r="I70" s="58" t="str">
        <f>'IGP1 Structure'!I25</f>
        <v>6-Other Local</v>
      </c>
      <c r="J70" s="58">
        <f>'IGP1 Structure'!J25</f>
        <v>0</v>
      </c>
      <c r="K70" s="58">
        <f>'IGP1 Structure'!K25</f>
        <v>0</v>
      </c>
      <c r="L70" s="58" t="str">
        <f>'IGP1 Structure'!L25</f>
        <v>Parishes and Wards are administrative units, have elected chairpersons (LC2) and councils and a Parish Chief (Technical staff). The local government level closest to the people (LC1) is formed by 70,512 Villages (in rural areas) and Cells (in urban areas). These are the lowest administrative units, they have elected chairpersons (LC1) and councillors.</v>
      </c>
    </row>
    <row r="71" spans="1:17">
      <c r="A71" s="58">
        <f>'IGP1 Structure'!A26</f>
        <v>0</v>
      </c>
      <c r="B71" s="58">
        <f>'IGP1 Structure'!B26</f>
        <v>0</v>
      </c>
      <c r="C71" s="58">
        <f>'IGP1 Structure'!C26</f>
        <v>0</v>
      </c>
      <c r="D71" s="58">
        <f>'IGP1 Structure'!D26</f>
        <v>0</v>
      </c>
      <c r="E71" s="58">
        <f>'IGP1 Structure'!E26</f>
        <v>0</v>
      </c>
      <c r="F71" s="58">
        <f>'IGP1 Structure'!F26</f>
        <v>0</v>
      </c>
      <c r="G71" s="58">
        <f>'IGP1 Structure'!G26</f>
        <v>0</v>
      </c>
      <c r="H71" s="58">
        <f>'IGP1 Structure'!H26</f>
        <v>0</v>
      </c>
      <c r="I71" s="58">
        <f>'IGP1 Structure'!I26</f>
        <v>0</v>
      </c>
      <c r="J71" s="58">
        <f>'IGP1 Structure'!J26</f>
        <v>0</v>
      </c>
      <c r="K71" s="58">
        <f>'IGP1 Structure'!K26</f>
        <v>0</v>
      </c>
      <c r="L71" s="58">
        <f>'IGP1 Structure'!L26</f>
        <v>0</v>
      </c>
    </row>
    <row r="72" spans="1:17" s="199" customFormat="1" ht="12" thickBot="1">
      <c r="A72" s="199">
        <f>'IGP1 Structure'!A27</f>
        <v>0</v>
      </c>
      <c r="B72" s="199">
        <f>'IGP1 Structure'!B27</f>
        <v>0</v>
      </c>
      <c r="C72" s="199">
        <f>'IGP1 Structure'!C27</f>
        <v>0</v>
      </c>
      <c r="D72" s="199">
        <f>'IGP1 Structure'!D27</f>
        <v>0</v>
      </c>
      <c r="E72" s="199">
        <f>'IGP1 Structure'!E27</f>
        <v>0</v>
      </c>
      <c r="F72" s="199">
        <f>'IGP1 Structure'!F27</f>
        <v>0</v>
      </c>
      <c r="G72" s="199">
        <f>'IGP1 Structure'!G27</f>
        <v>0</v>
      </c>
      <c r="H72" s="199">
        <f>'IGP1 Structure'!H27</f>
        <v>0</v>
      </c>
      <c r="I72" s="199">
        <f>'IGP1 Structure'!I27</f>
        <v>0</v>
      </c>
      <c r="J72" s="199">
        <f>'IGP1 Structure'!J27</f>
        <v>0</v>
      </c>
      <c r="K72" s="199">
        <f>'IGP1 Structure'!K27</f>
        <v>0</v>
      </c>
      <c r="L72" s="199">
        <f>'IGP1 Structure'!L27</f>
        <v>0</v>
      </c>
      <c r="N72" s="200"/>
      <c r="O72" s="200"/>
      <c r="P72" s="200"/>
      <c r="Q72" s="200"/>
    </row>
    <row r="73" spans="1:17">
      <c r="A73" s="58">
        <f>'IGP2 Governance'!A1</f>
        <v>0</v>
      </c>
      <c r="B73" s="58">
        <f>'IGP2 Governance'!B1</f>
        <v>0</v>
      </c>
      <c r="C73" s="58">
        <f>'IGP2 Governance'!C1</f>
        <v>0</v>
      </c>
      <c r="D73" s="58">
        <f>'IGP2 Governance'!D1</f>
        <v>0</v>
      </c>
      <c r="E73" s="58">
        <f>'IGP2 Governance'!E1</f>
        <v>0</v>
      </c>
      <c r="F73" s="58">
        <f>'IGP2 Governance'!F1</f>
        <v>0</v>
      </c>
      <c r="G73" s="58">
        <f>'IGP2 Governance'!G1</f>
        <v>0</v>
      </c>
      <c r="H73" s="58">
        <f>'IGP2 Governance'!H1</f>
        <v>0</v>
      </c>
      <c r="I73" s="58">
        <f>'IGP2 Governance'!I1</f>
        <v>0</v>
      </c>
      <c r="J73" s="58">
        <f>'IGP2 Governance'!J1</f>
        <v>0</v>
      </c>
      <c r="K73" s="58">
        <f>'IGP2 Governance'!K1</f>
        <v>0</v>
      </c>
      <c r="L73" s="58">
        <f>'IGP2 Governance'!L1</f>
        <v>0</v>
      </c>
      <c r="M73" s="58">
        <f>'IGP2 Governance'!M1</f>
        <v>0</v>
      </c>
    </row>
    <row r="74" spans="1:17">
      <c r="A74" s="58">
        <f>'IGP2 Governance'!A2</f>
        <v>0</v>
      </c>
      <c r="B74" s="58">
        <f>'IGP2 Governance'!B2</f>
        <v>0</v>
      </c>
      <c r="C74" s="58">
        <f>'IGP2 Governance'!C2</f>
        <v>0</v>
      </c>
      <c r="D74" s="58" t="str">
        <f>'IGP2 Governance'!D2</f>
        <v>LoGICA INTERGOVERNMENTAL PROFILE: NATURE OF SUBNATIONAL GOVERNANCE INSTITUTIONS</v>
      </c>
      <c r="E74" s="58">
        <f>'IGP2 Governance'!E2</f>
        <v>0</v>
      </c>
      <c r="F74" s="58">
        <f>'IGP2 Governance'!F2</f>
        <v>0</v>
      </c>
      <c r="G74" s="58">
        <f>'IGP2 Governance'!G2</f>
        <v>0</v>
      </c>
      <c r="H74" s="58">
        <f>'IGP2 Governance'!H2</f>
        <v>0</v>
      </c>
      <c r="I74" s="58">
        <f>'IGP2 Governance'!I2</f>
        <v>0</v>
      </c>
      <c r="J74" s="58">
        <f>'IGP2 Governance'!J2</f>
        <v>0</v>
      </c>
      <c r="K74" s="58">
        <f>'IGP2 Governance'!K2</f>
        <v>0</v>
      </c>
      <c r="L74" s="58">
        <f>'IGP2 Governance'!L2</f>
        <v>0</v>
      </c>
      <c r="M74" s="58">
        <f>'IGP2 Governance'!M2</f>
        <v>0</v>
      </c>
    </row>
    <row r="75" spans="1:17">
      <c r="A75" s="58">
        <f>'IGP2 Governance'!A3</f>
        <v>0</v>
      </c>
      <c r="B75" s="58">
        <f>'IGP2 Governance'!B3</f>
        <v>0</v>
      </c>
      <c r="C75" s="58">
        <f>'IGP2 Governance'!C3</f>
        <v>0</v>
      </c>
      <c r="D75" s="58">
        <f>'IGP2 Governance'!D3</f>
        <v>0</v>
      </c>
      <c r="E75" s="58">
        <f>'IGP2 Governance'!E3</f>
        <v>0</v>
      </c>
      <c r="F75" s="58">
        <f>'IGP2 Governance'!F3</f>
        <v>0</v>
      </c>
      <c r="G75" s="58">
        <f>'IGP2 Governance'!G3</f>
        <v>0</v>
      </c>
      <c r="H75" s="58">
        <f>'IGP2 Governance'!H3</f>
        <v>0</v>
      </c>
      <c r="I75" s="58">
        <f>'IGP2 Governance'!I3</f>
        <v>0</v>
      </c>
      <c r="J75" s="58">
        <f>'IGP2 Governance'!J3</f>
        <v>0</v>
      </c>
      <c r="K75" s="58">
        <f>'IGP2 Governance'!K3</f>
        <v>0</v>
      </c>
      <c r="L75" s="58">
        <f>'IGP2 Governance'!L3</f>
        <v>0</v>
      </c>
      <c r="M75" s="58">
        <f>'IGP2 Governance'!M3</f>
        <v>0</v>
      </c>
    </row>
    <row r="76" spans="1:17">
      <c r="A76" s="58">
        <f>'IGP2 Governance'!A4</f>
        <v>0</v>
      </c>
      <c r="B76" s="58">
        <f>'IGP2 Governance'!B4</f>
        <v>0</v>
      </c>
      <c r="C76" s="58">
        <f>'IGP2 Governance'!C4</f>
        <v>0</v>
      </c>
      <c r="D76" s="58">
        <f>'IGP2 Governance'!D4</f>
        <v>0</v>
      </c>
      <c r="E76" s="58">
        <f>'IGP2 Governance'!E4</f>
        <v>0</v>
      </c>
      <c r="F76" s="58">
        <f>'IGP2 Governance'!F4</f>
        <v>0</v>
      </c>
      <c r="G76" s="58">
        <f>'IGP2 Governance'!G4</f>
        <v>0</v>
      </c>
      <c r="H76" s="58">
        <f>'IGP2 Governance'!H4</f>
        <v>0</v>
      </c>
      <c r="I76" s="58">
        <f>'IGP2 Governance'!I4</f>
        <v>0</v>
      </c>
      <c r="J76" s="58">
        <f>'IGP2 Governance'!J4</f>
        <v>0</v>
      </c>
      <c r="K76" s="58">
        <f>'IGP2 Governance'!K4</f>
        <v>0</v>
      </c>
      <c r="L76" s="58">
        <f>'IGP2 Governance'!L4</f>
        <v>0</v>
      </c>
      <c r="M76" s="58">
        <f>'IGP2 Governance'!M4</f>
        <v>0</v>
      </c>
    </row>
    <row r="77" spans="1:17">
      <c r="A77" s="58">
        <f>'IGP2 Governance'!A5</f>
        <v>0</v>
      </c>
      <c r="B77" s="58">
        <f>'IGP2 Governance'!B5</f>
        <v>0</v>
      </c>
      <c r="C77" s="58">
        <f>'IGP2 Governance'!C5</f>
        <v>0</v>
      </c>
      <c r="D77" s="58" t="str">
        <f>'IGP2 Governance'!D5</f>
        <v>Government level / tier / type</v>
      </c>
      <c r="E77" s="58" t="str">
        <f>'IGP2 Governance'!E5</f>
        <v>Districts  / Cities (LC5)</v>
      </c>
      <c r="F77" s="58" t="str">
        <f>'IGP2 Governance'!F5</f>
        <v>Municipalities / City Divisions (LC4)</v>
      </c>
      <c r="G77" s="58" t="str">
        <f>'IGP2 Governance'!G5</f>
        <v>Subcounties / Towns / Municipal Divisions (LC3)</v>
      </c>
      <c r="H77" s="58" t="str">
        <f>'IGP2 Governance'!H5</f>
        <v>Parishes / Wards (LC2)</v>
      </c>
      <c r="I77" s="58">
        <f>'IGP2 Governance'!I5</f>
        <v>0</v>
      </c>
      <c r="J77" s="58" t="str">
        <f>'IGP2 Governance'!J5</f>
        <v>Comments / Clarification: 
Districts  / Cities (LC5)</v>
      </c>
      <c r="K77" s="58" t="str">
        <f>'IGP2 Governance'!K5</f>
        <v>Comments / Clarification: 
Municipalities / City Divisions (LC4)</v>
      </c>
      <c r="L77" s="58" t="str">
        <f>'IGP2 Governance'!L5</f>
        <v>Comments / Clarification: 
Subcounties / Towns / Municipal Divisions (LC3)</v>
      </c>
      <c r="M77" s="58" t="str">
        <f>'IGP2 Governance'!M5</f>
        <v>Comments / Clarification: 
Parishes / Wards (LC2)</v>
      </c>
    </row>
    <row r="78" spans="1:17">
      <c r="A78" s="58">
        <f>'IGP2 Governance'!A6</f>
        <v>0</v>
      </c>
      <c r="B78" s="58">
        <f>'IGP2 Governance'!B6</f>
        <v>0</v>
      </c>
      <c r="C78" s="58">
        <f>'IGP2 Governance'!C6</f>
        <v>0</v>
      </c>
      <c r="D78" s="58">
        <f>'IGP2 Governance'!D6</f>
        <v>0</v>
      </c>
      <c r="E78" s="58">
        <f>'IGP2 Governance'!E6</f>
        <v>0</v>
      </c>
      <c r="F78" s="58">
        <f>'IGP2 Governance'!F6</f>
        <v>0</v>
      </c>
      <c r="G78" s="58">
        <f>'IGP2 Governance'!G6</f>
        <v>0</v>
      </c>
      <c r="H78" s="58">
        <f>'IGP2 Governance'!H6</f>
        <v>0</v>
      </c>
      <c r="I78" s="58">
        <f>'IGP2 Governance'!I6</f>
        <v>0</v>
      </c>
      <c r="J78" s="58">
        <f>'IGP2 Governance'!J6</f>
        <v>0</v>
      </c>
      <c r="K78" s="58">
        <f>'IGP2 Governance'!K6</f>
        <v>0</v>
      </c>
      <c r="L78" s="58">
        <f>'IGP2 Governance'!L6</f>
        <v>0</v>
      </c>
      <c r="M78" s="58">
        <f>'IGP2 Governance'!M6</f>
        <v>0</v>
      </c>
    </row>
    <row r="79" spans="1:17">
      <c r="A79" s="58">
        <f>'IGP2 Governance'!A7</f>
        <v>0</v>
      </c>
      <c r="B79" s="58">
        <f>'IGP2 Governance'!B7</f>
        <v>0</v>
      </c>
      <c r="C79" s="58" t="str">
        <f>'IGP2 Governance'!C7</f>
        <v>G1</v>
      </c>
      <c r="D79" s="58" t="str">
        <f>'IGP2 Governance'!D7</f>
        <v>Institutional characteristics, autonomy and authority</v>
      </c>
      <c r="E79" s="58">
        <f>'IGP2 Governance'!E7</f>
        <v>0</v>
      </c>
      <c r="F79" s="58">
        <f>'IGP2 Governance'!F7</f>
        <v>0</v>
      </c>
      <c r="G79" s="58">
        <f>'IGP2 Governance'!G7</f>
        <v>0</v>
      </c>
      <c r="H79" s="58">
        <f>'IGP2 Governance'!H7</f>
        <v>0</v>
      </c>
      <c r="I79" s="58">
        <f>'IGP2 Governance'!I7</f>
        <v>0</v>
      </c>
      <c r="J79" s="58">
        <f>'IGP2 Governance'!J7</f>
        <v>0</v>
      </c>
      <c r="K79" s="58">
        <f>'IGP2 Governance'!K7</f>
        <v>0</v>
      </c>
      <c r="L79" s="58">
        <f>'IGP2 Governance'!L7</f>
        <v>0</v>
      </c>
      <c r="M79" s="58">
        <f>'IGP2 Governance'!M7</f>
        <v>0</v>
      </c>
    </row>
    <row r="80" spans="1:17">
      <c r="A80" s="58">
        <f>'IGP2 Governance'!A8</f>
        <v>0</v>
      </c>
      <c r="B80" s="58">
        <f>'IGP2 Governance'!B8</f>
        <v>0</v>
      </c>
      <c r="C80" s="58" t="str">
        <f>'IGP2 Governance'!C8</f>
        <v>G1.1A</v>
      </c>
      <c r="D80" s="58" t="str">
        <f>'IGP2 Governance'!D8</f>
        <v>Are subnational entities at this level/tier/type de jure corporate bodies (institutional units)?</v>
      </c>
      <c r="E80" s="58" t="str">
        <f>'IGP2 Governance'!E8</f>
        <v>Yes</v>
      </c>
      <c r="F80" s="58" t="str">
        <f>'IGP2 Governance'!F8</f>
        <v>Yes</v>
      </c>
      <c r="G80" s="58" t="str">
        <f>'IGP2 Governance'!G8</f>
        <v>Yes</v>
      </c>
      <c r="H80" s="58" t="str">
        <f>'IGP2 Governance'!H8</f>
        <v>No</v>
      </c>
      <c r="I80" s="58">
        <f>'IGP2 Governance'!I8</f>
        <v>0</v>
      </c>
      <c r="J80" s="58">
        <f>'IGP2 Governance'!J8</f>
        <v>0</v>
      </c>
      <c r="K80" s="58">
        <f>'IGP2 Governance'!K8</f>
        <v>0</v>
      </c>
      <c r="L80" s="58">
        <f>'IGP2 Governance'!L8</f>
        <v>0</v>
      </c>
      <c r="M80" s="58" t="str">
        <f>'IGP2 Governance'!M8</f>
        <v>Administrative units (not legal entities)</v>
      </c>
    </row>
    <row r="81" spans="1:13">
      <c r="A81" s="58">
        <f>'IGP2 Governance'!A9</f>
        <v>0</v>
      </c>
      <c r="B81" s="58">
        <f>'IGP2 Governance'!B9</f>
        <v>0</v>
      </c>
      <c r="C81" s="58" t="str">
        <f>'IGP2 Governance'!C9</f>
        <v>G1.1B</v>
      </c>
      <c r="D81" s="58" t="str">
        <f>'IGP2 Governance'!D9</f>
        <v>Do subnational entities at this level/tier/type engage in public sector functions?</v>
      </c>
      <c r="E81" s="58" t="str">
        <f>'IGP2 Governance'!E9</f>
        <v>Yes</v>
      </c>
      <c r="F81" s="58" t="str">
        <f>'IGP2 Governance'!F9</f>
        <v>Yes</v>
      </c>
      <c r="G81" s="58" t="str">
        <f>'IGP2 Governance'!G9</f>
        <v>Yes</v>
      </c>
      <c r="H81" s="58" t="str">
        <f>'IGP2 Governance'!H9</f>
        <v>Yes</v>
      </c>
      <c r="I81" s="58">
        <f>'IGP2 Governance'!I9</f>
        <v>0</v>
      </c>
      <c r="J81" s="58">
        <f>'IGP2 Governance'!J9</f>
        <v>0</v>
      </c>
      <c r="K81" s="58">
        <f>'IGP2 Governance'!K9</f>
        <v>0</v>
      </c>
      <c r="L81" s="58">
        <f>'IGP2 Governance'!L9</f>
        <v>0</v>
      </c>
      <c r="M81" s="58">
        <f>'IGP2 Governance'!M9</f>
        <v>0</v>
      </c>
    </row>
    <row r="82" spans="1:13">
      <c r="A82" s="58">
        <f>'IGP2 Governance'!A10</f>
        <v>0</v>
      </c>
      <c r="B82" s="58">
        <f>'IGP2 Governance'!B10</f>
        <v>0</v>
      </c>
      <c r="C82" s="58" t="str">
        <f>'IGP2 Governance'!C10</f>
        <v>G1.2</v>
      </c>
      <c r="D82" s="58" t="str">
        <f>'IGP2 Governance'!D10</f>
        <v>Do subnational entities at this level/tier/type meet the preconditions of de facto corporate bodies?</v>
      </c>
      <c r="E82" s="58" t="str">
        <f>'IGP2 Governance'!E10</f>
        <v>Yes</v>
      </c>
      <c r="F82" s="58" t="str">
        <f>'IGP2 Governance'!F10</f>
        <v>Yes</v>
      </c>
      <c r="G82" s="58" t="str">
        <f>'IGP2 Governance'!G10</f>
        <v>Yes</v>
      </c>
      <c r="H82" s="58" t="str">
        <f>'IGP2 Governance'!H10</f>
        <v>No</v>
      </c>
      <c r="I82" s="58">
        <f>'IGP2 Governance'!I10</f>
        <v>0</v>
      </c>
      <c r="J82" s="58">
        <f>'IGP2 Governance'!J10</f>
        <v>0</v>
      </c>
      <c r="K82" s="58">
        <f>'IGP2 Governance'!K10</f>
        <v>0</v>
      </c>
      <c r="L82" s="58">
        <f>'IGP2 Governance'!L10</f>
        <v>0</v>
      </c>
      <c r="M82" s="58" t="str">
        <f>'IGP2 Governance'!M10</f>
        <v>Because G2.1 / G3.1 / G4.1 are not all "yes"</v>
      </c>
    </row>
    <row r="83" spans="1:13">
      <c r="A83" s="58">
        <f>'IGP2 Governance'!A11</f>
        <v>0</v>
      </c>
      <c r="B83" s="58">
        <f>'IGP2 Governance'!B11</f>
        <v>0</v>
      </c>
      <c r="C83" s="58" t="str">
        <f>'IGP2 Governance'!C11</f>
        <v>G1.3</v>
      </c>
      <c r="D83" s="58" t="str">
        <f>'IGP2 Governance'!D11</f>
        <v xml:space="preserve">Are subnational institutions de jure and de facto corporate bodies with extensive (de jure/de facto) functions? </v>
      </c>
      <c r="E83" s="58" t="str">
        <f>'IGP2 Governance'!E11</f>
        <v>No</v>
      </c>
      <c r="F83" s="58" t="str">
        <f>'IGP2 Governance'!F11</f>
        <v>No</v>
      </c>
      <c r="G83" s="58" t="str">
        <f>'IGP2 Governance'!G11</f>
        <v>No</v>
      </c>
      <c r="H83" s="58" t="str">
        <f>'IGP2 Governance'!H11</f>
        <v>No</v>
      </c>
      <c r="I83" s="58">
        <f>'IGP2 Governance'!I11</f>
        <v>0</v>
      </c>
      <c r="J83" s="58">
        <f>'IGP2 Governance'!J11</f>
        <v>0</v>
      </c>
      <c r="K83" s="58">
        <f>'IGP2 Governance'!K11</f>
        <v>0</v>
      </c>
      <c r="L83" s="58">
        <f>'IGP2 Governance'!L11</f>
        <v>0</v>
      </c>
      <c r="M83" s="58" t="str">
        <f>'IGP2 Governance'!M11</f>
        <v>Mostly involved in settling land disputes and community mobilization</v>
      </c>
    </row>
    <row r="84" spans="1:13">
      <c r="A84" s="58">
        <f>'IGP2 Governance'!A12</f>
        <v>0</v>
      </c>
      <c r="B84" s="58">
        <f>'IGP2 Governance'!B12</f>
        <v>0</v>
      </c>
      <c r="C84" s="58">
        <f>'IGP2 Governance'!C12</f>
        <v>0</v>
      </c>
      <c r="D84" s="58">
        <f>'IGP2 Governance'!D12</f>
        <v>0</v>
      </c>
      <c r="E84" s="58">
        <f>'IGP2 Governance'!E12</f>
        <v>0</v>
      </c>
      <c r="F84" s="58">
        <f>'IGP2 Governance'!F12</f>
        <v>0</v>
      </c>
      <c r="G84" s="58">
        <f>'IGP2 Governance'!G12</f>
        <v>0</v>
      </c>
      <c r="H84" s="58">
        <f>'IGP2 Governance'!H12</f>
        <v>0</v>
      </c>
      <c r="I84" s="58">
        <f>'IGP2 Governance'!I12</f>
        <v>0</v>
      </c>
      <c r="J84" s="58">
        <f>'IGP2 Governance'!J12</f>
        <v>0</v>
      </c>
      <c r="K84" s="58">
        <f>'IGP2 Governance'!K12</f>
        <v>0</v>
      </c>
      <c r="L84" s="58">
        <f>'IGP2 Governance'!L12</f>
        <v>0</v>
      </c>
      <c r="M84" s="58">
        <f>'IGP2 Governance'!M12</f>
        <v>0</v>
      </c>
    </row>
    <row r="85" spans="1:13">
      <c r="A85" s="58">
        <f>'IGP2 Governance'!A13</f>
        <v>0</v>
      </c>
      <c r="B85" s="58">
        <f>'IGP2 Governance'!B13</f>
        <v>0</v>
      </c>
      <c r="C85" s="58" t="str">
        <f>'IGP2 Governance'!C13</f>
        <v>G2</v>
      </c>
      <c r="D85" s="58" t="str">
        <f>'IGP2 Governance'!D13</f>
        <v>Political characteristics, autonomy and authority</v>
      </c>
      <c r="E85" s="58">
        <f>'IGP2 Governance'!E13</f>
        <v>0</v>
      </c>
      <c r="F85" s="58">
        <f>'IGP2 Governance'!F13</f>
        <v>0</v>
      </c>
      <c r="G85" s="58">
        <f>'IGP2 Governance'!G13</f>
        <v>0</v>
      </c>
      <c r="H85" s="58">
        <f>'IGP2 Governance'!H13</f>
        <v>0</v>
      </c>
      <c r="I85" s="58">
        <f>'IGP2 Governance'!I13</f>
        <v>0</v>
      </c>
      <c r="J85" s="58">
        <f>'IGP2 Governance'!J13</f>
        <v>0</v>
      </c>
      <c r="K85" s="58">
        <f>'IGP2 Governance'!K13</f>
        <v>0</v>
      </c>
      <c r="L85" s="58">
        <f>'IGP2 Governance'!L13</f>
        <v>0</v>
      </c>
      <c r="M85" s="58">
        <f>'IGP2 Governance'!M13</f>
        <v>0</v>
      </c>
    </row>
    <row r="86" spans="1:13">
      <c r="A86" s="58">
        <f>'IGP2 Governance'!A14</f>
        <v>0</v>
      </c>
      <c r="B86" s="58">
        <f>'IGP2 Governance'!B14</f>
        <v>0</v>
      </c>
      <c r="C86" s="58" t="str">
        <f>'IGP2 Governance'!C14</f>
        <v>G2.1A</v>
      </c>
      <c r="D86" s="58" t="str">
        <f>'IGP2 Governance'!D14</f>
        <v>Do subnational entities at this level/tier/type have their own (political/elected) leadership?</v>
      </c>
      <c r="E86" s="58" t="str">
        <f>'IGP2 Governance'!E14</f>
        <v>Yes</v>
      </c>
      <c r="F86" s="58" t="str">
        <f>'IGP2 Governance'!F14</f>
        <v>Yes</v>
      </c>
      <c r="G86" s="58" t="str">
        <f>'IGP2 Governance'!G14</f>
        <v>Yes</v>
      </c>
      <c r="H86" s="58" t="str">
        <f>'IGP2 Governance'!H14</f>
        <v>Yes</v>
      </c>
      <c r="I86" s="58">
        <f>'IGP2 Governance'!I14</f>
        <v>0</v>
      </c>
      <c r="J86" s="58">
        <f>'IGP2 Governance'!J14</f>
        <v>0</v>
      </c>
      <c r="K86" s="58">
        <f>'IGP2 Governance'!K14</f>
        <v>0</v>
      </c>
      <c r="L86" s="58">
        <f>'IGP2 Governance'!L14</f>
        <v>0</v>
      </c>
      <c r="M86" s="58">
        <f>'IGP2 Governance'!M14</f>
        <v>0</v>
      </c>
    </row>
    <row r="87" spans="1:13">
      <c r="A87" s="58">
        <f>'IGP2 Governance'!A15</f>
        <v>0</v>
      </c>
      <c r="B87" s="58">
        <f>'IGP2 Governance'!B15</f>
        <v>0</v>
      </c>
      <c r="C87" s="58" t="str">
        <f>'IGP2 Governance'!C15</f>
        <v>G2.1B</v>
      </c>
      <c r="D87" s="58" t="str">
        <f>'IGP2 Governance'!D15</f>
        <v>Does the political leadership have a degree of autonomy and authoritative decision-making power?</v>
      </c>
      <c r="E87" s="58" t="str">
        <f>'IGP2 Governance'!E15</f>
        <v>Yes</v>
      </c>
      <c r="F87" s="58" t="str">
        <f>'IGP2 Governance'!F15</f>
        <v>Yes</v>
      </c>
      <c r="G87" s="58" t="str">
        <f>'IGP2 Governance'!G15</f>
        <v>Yes</v>
      </c>
      <c r="H87" s="58" t="str">
        <f>'IGP2 Governance'!H15</f>
        <v>No</v>
      </c>
      <c r="I87" s="58">
        <f>'IGP2 Governance'!I15</f>
        <v>0</v>
      </c>
      <c r="J87" s="58">
        <f>'IGP2 Governance'!J15</f>
        <v>0</v>
      </c>
      <c r="K87" s="58">
        <f>'IGP2 Governance'!K15</f>
        <v>0</v>
      </c>
      <c r="L87" s="58">
        <f>'IGP2 Governance'!L15</f>
        <v>0</v>
      </c>
      <c r="M87" s="58" t="str">
        <f>'IGP2 Governance'!M15</f>
        <v>Not LGs - receive guidance from higher levels</v>
      </c>
    </row>
    <row r="88" spans="1:13">
      <c r="A88" s="58">
        <f>'IGP2 Governance'!A16</f>
        <v>0</v>
      </c>
      <c r="B88" s="58">
        <f>'IGP2 Governance'!B16</f>
        <v>0</v>
      </c>
      <c r="C88" s="58" t="str">
        <f>'IGP2 Governance'!C16</f>
        <v>G2.2A</v>
      </c>
      <c r="D88" s="58" t="str">
        <f>'IGP2 Governance'!D16</f>
        <v>Is the subnational political leadership, at least in part, (directly or indirectly) elected?</v>
      </c>
      <c r="E88" s="58" t="str">
        <f>'IGP2 Governance'!E16</f>
        <v>Yes</v>
      </c>
      <c r="F88" s="58" t="str">
        <f>'IGP2 Governance'!F16</f>
        <v>Yes</v>
      </c>
      <c r="G88" s="58" t="str">
        <f>'IGP2 Governance'!G16</f>
        <v>Yes</v>
      </c>
      <c r="H88" s="58" t="str">
        <f>'IGP2 Governance'!H16</f>
        <v>Yes</v>
      </c>
      <c r="I88" s="58">
        <f>'IGP2 Governance'!I16</f>
        <v>0</v>
      </c>
      <c r="J88" s="58">
        <f>'IGP2 Governance'!J16</f>
        <v>0</v>
      </c>
      <c r="K88" s="58">
        <f>'IGP2 Governance'!K16</f>
        <v>0</v>
      </c>
      <c r="L88" s="58">
        <f>'IGP2 Governance'!L16</f>
        <v>0</v>
      </c>
      <c r="M88" s="58">
        <f>'IGP2 Governance'!M16</f>
        <v>0</v>
      </c>
    </row>
    <row r="89" spans="1:13">
      <c r="A89" s="58">
        <f>'IGP2 Governance'!A17</f>
        <v>0</v>
      </c>
      <c r="B89" s="58">
        <f>'IGP2 Governance'!B17</f>
        <v>0</v>
      </c>
      <c r="C89" s="58" t="str">
        <f>'IGP2 Governance'!C17</f>
        <v>G2.2B</v>
      </c>
      <c r="D89" s="58" t="str">
        <f>'IGP2 Governance'!D17</f>
        <v>Do subnational entities have (de jure / de facto) autonomy and authoritative power over political decisions?</v>
      </c>
      <c r="E89" s="58" t="str">
        <f>'IGP2 Governance'!E17</f>
        <v>Yes</v>
      </c>
      <c r="F89" s="58" t="str">
        <f>'IGP2 Governance'!F17</f>
        <v>Yes</v>
      </c>
      <c r="G89" s="58" t="str">
        <f>'IGP2 Governance'!G17</f>
        <v>No</v>
      </c>
      <c r="H89" s="58" t="str">
        <f>'IGP2 Governance'!H17</f>
        <v>No</v>
      </c>
      <c r="I89" s="58">
        <f>'IGP2 Governance'!I17</f>
        <v>0</v>
      </c>
      <c r="J89" s="58">
        <f>'IGP2 Governance'!J17</f>
        <v>0</v>
      </c>
      <c r="K89" s="58">
        <f>'IGP2 Governance'!K17</f>
        <v>0</v>
      </c>
      <c r="L89" s="58">
        <f>'IGP2 Governance'!L17</f>
        <v>0</v>
      </c>
      <c r="M89" s="58">
        <f>'IGP2 Governance'!M17</f>
        <v>0</v>
      </c>
    </row>
    <row r="90" spans="1:13">
      <c r="A90" s="58">
        <f>'IGP2 Governance'!A18</f>
        <v>0</v>
      </c>
      <c r="B90" s="58">
        <f>'IGP2 Governance'!B18</f>
        <v>0</v>
      </c>
      <c r="C90" s="58" t="str">
        <f>'IGP2 Governance'!C18</f>
        <v>G2.3A</v>
      </c>
      <c r="D90" s="58" t="str">
        <f>'IGP2 Governance'!D18</f>
        <v>Is the subnational political leadership (at least in part) directly elected?</v>
      </c>
      <c r="E90" s="58" t="str">
        <f>'IGP2 Governance'!E18</f>
        <v>Yes</v>
      </c>
      <c r="F90" s="58" t="str">
        <f>'IGP2 Governance'!F18</f>
        <v>Yes</v>
      </c>
      <c r="G90" s="58" t="str">
        <f>'IGP2 Governance'!G18</f>
        <v>Yes</v>
      </c>
      <c r="H90" s="58" t="str">
        <f>'IGP2 Governance'!H18</f>
        <v>Yes</v>
      </c>
      <c r="I90" s="58">
        <f>'IGP2 Governance'!I18</f>
        <v>0</v>
      </c>
      <c r="J90" s="58">
        <f>'IGP2 Governance'!J18</f>
        <v>0</v>
      </c>
      <c r="K90" s="58">
        <f>'IGP2 Governance'!K18</f>
        <v>0</v>
      </c>
      <c r="L90" s="58">
        <f>'IGP2 Governance'!L18</f>
        <v>0</v>
      </c>
      <c r="M90" s="58">
        <f>'IGP2 Governance'!M18</f>
        <v>0</v>
      </c>
    </row>
    <row r="91" spans="1:13">
      <c r="A91" s="58">
        <f>'IGP2 Governance'!A19</f>
        <v>0</v>
      </c>
      <c r="B91" s="58">
        <f>'IGP2 Governance'!B19</f>
        <v>0</v>
      </c>
      <c r="C91" s="58" t="str">
        <f>'IGP2 Governance'!C19</f>
        <v>G2.3B</v>
      </c>
      <c r="D91" s="58" t="str">
        <f>'IGP2 Governance'!D19</f>
        <v>Do subnational entities have extensive autonomy and authoritative power over political decisions?</v>
      </c>
      <c r="E91" s="58" t="str">
        <f>'IGP2 Governance'!E19</f>
        <v>No</v>
      </c>
      <c r="F91" s="58" t="str">
        <f>'IGP2 Governance'!F19</f>
        <v>No</v>
      </c>
      <c r="G91" s="58" t="str">
        <f>'IGP2 Governance'!G19</f>
        <v>No</v>
      </c>
      <c r="H91" s="58" t="str">
        <f>'IGP2 Governance'!H19</f>
        <v>No</v>
      </c>
      <c r="I91" s="58">
        <f>'IGP2 Governance'!I19</f>
        <v>0</v>
      </c>
      <c r="J91" s="58" t="str">
        <f>'IGP2 Governance'!J19</f>
        <v>Do not authoritatively manage officers or budget</v>
      </c>
      <c r="K91" s="58" t="str">
        <f>'IGP2 Governance'!K19</f>
        <v>Do not authoritatively manage officers or budget</v>
      </c>
      <c r="L91" s="58" t="str">
        <f>'IGP2 Governance'!L19</f>
        <v>Do not authoritatively manage officers or budget</v>
      </c>
      <c r="M91" s="58" t="str">
        <f>'IGP2 Governance'!M19</f>
        <v>Do not authoritatively manage officers or budget</v>
      </c>
    </row>
    <row r="92" spans="1:13">
      <c r="A92" s="58">
        <f>'IGP2 Governance'!A20</f>
        <v>0</v>
      </c>
      <c r="B92" s="58">
        <f>'IGP2 Governance'!B20</f>
        <v>0</v>
      </c>
      <c r="C92" s="58">
        <f>'IGP2 Governance'!C20</f>
        <v>0</v>
      </c>
      <c r="D92" s="58">
        <f>'IGP2 Governance'!D20</f>
        <v>0</v>
      </c>
      <c r="E92" s="58">
        <f>'IGP2 Governance'!E20</f>
        <v>0</v>
      </c>
      <c r="F92" s="58">
        <f>'IGP2 Governance'!F20</f>
        <v>0</v>
      </c>
      <c r="G92" s="58">
        <f>'IGP2 Governance'!G20</f>
        <v>0</v>
      </c>
      <c r="H92" s="58">
        <f>'IGP2 Governance'!H20</f>
        <v>0</v>
      </c>
      <c r="I92" s="58">
        <f>'IGP2 Governance'!I20</f>
        <v>0</v>
      </c>
      <c r="J92" s="58">
        <f>'IGP2 Governance'!J20</f>
        <v>0</v>
      </c>
      <c r="K92" s="58">
        <f>'IGP2 Governance'!K20</f>
        <v>0</v>
      </c>
      <c r="L92" s="58">
        <f>'IGP2 Governance'!L20</f>
        <v>0</v>
      </c>
      <c r="M92" s="58">
        <f>'IGP2 Governance'!M20</f>
        <v>0</v>
      </c>
    </row>
    <row r="93" spans="1:13">
      <c r="A93" s="58">
        <f>'IGP2 Governance'!A21</f>
        <v>0</v>
      </c>
      <c r="B93" s="58">
        <f>'IGP2 Governance'!B21</f>
        <v>0</v>
      </c>
      <c r="C93" s="58" t="str">
        <f>'IGP2 Governance'!C21</f>
        <v>G3</v>
      </c>
      <c r="D93" s="58" t="str">
        <f>'IGP2 Governance'!D21</f>
        <v>Administrative characteristics, autonomy and authority</v>
      </c>
      <c r="E93" s="58">
        <f>'IGP2 Governance'!E21</f>
        <v>0</v>
      </c>
      <c r="F93" s="58">
        <f>'IGP2 Governance'!F21</f>
        <v>0</v>
      </c>
      <c r="G93" s="58">
        <f>'IGP2 Governance'!G21</f>
        <v>0</v>
      </c>
      <c r="H93" s="58">
        <f>'IGP2 Governance'!H21</f>
        <v>0</v>
      </c>
      <c r="I93" s="58">
        <f>'IGP2 Governance'!I21</f>
        <v>0</v>
      </c>
      <c r="J93" s="58">
        <f>'IGP2 Governance'!J21</f>
        <v>0</v>
      </c>
      <c r="K93" s="58">
        <f>'IGP2 Governance'!K21</f>
        <v>0</v>
      </c>
      <c r="L93" s="58">
        <f>'IGP2 Governance'!L21</f>
        <v>0</v>
      </c>
      <c r="M93" s="58">
        <f>'IGP2 Governance'!M21</f>
        <v>0</v>
      </c>
    </row>
    <row r="94" spans="1:13">
      <c r="A94" s="58">
        <f>'IGP2 Governance'!A22</f>
        <v>0</v>
      </c>
      <c r="B94" s="58">
        <f>'IGP2 Governance'!B22</f>
        <v>0</v>
      </c>
      <c r="C94" s="58" t="str">
        <f>'IGP2 Governance'!C22</f>
        <v>G3.1</v>
      </c>
      <c r="D94" s="58" t="str">
        <f>'IGP2 Governance'!D22</f>
        <v>Do subnational entities at this level/tier/type have (employ) their own officers?</v>
      </c>
      <c r="E94" s="58" t="str">
        <f>'IGP2 Governance'!E22</f>
        <v>Yes</v>
      </c>
      <c r="F94" s="58" t="str">
        <f>'IGP2 Governance'!F22</f>
        <v>Yes</v>
      </c>
      <c r="G94" s="58" t="str">
        <f>'IGP2 Governance'!G22</f>
        <v>Yes</v>
      </c>
      <c r="H94" s="58" t="str">
        <f>'IGP2 Governance'!H22</f>
        <v>No</v>
      </c>
      <c r="I94" s="58">
        <f>'IGP2 Governance'!I22</f>
        <v>0</v>
      </c>
      <c r="J94" s="58">
        <f>'IGP2 Governance'!J22</f>
        <v>0</v>
      </c>
      <c r="K94" s="58">
        <f>'IGP2 Governance'!K22</f>
        <v>0</v>
      </c>
      <c r="L94" s="58">
        <f>'IGP2 Governance'!L22</f>
        <v>0</v>
      </c>
      <c r="M94" s="58" t="str">
        <f>'IGP2 Governance'!M22</f>
        <v>No officers at LC2 (and LC1) level</v>
      </c>
    </row>
    <row r="95" spans="1:13">
      <c r="A95" s="223"/>
      <c r="B95" s="223"/>
      <c r="C95" s="223"/>
      <c r="D95" s="223"/>
      <c r="E95" s="223"/>
      <c r="F95" s="223"/>
      <c r="G95" s="223"/>
      <c r="H95" s="223"/>
      <c r="I95" s="223"/>
      <c r="J95" s="223"/>
      <c r="K95" s="223"/>
      <c r="L95" s="223"/>
      <c r="M95" s="223"/>
    </row>
    <row r="96" spans="1:13">
      <c r="A96" s="58">
        <f>'IGP2 Governance'!A23</f>
        <v>0</v>
      </c>
      <c r="B96" s="58">
        <f>'IGP2 Governance'!B23</f>
        <v>0</v>
      </c>
      <c r="C96" s="58" t="str">
        <f>'IGP2 Governance'!C23</f>
        <v>G3.2A</v>
      </c>
      <c r="D96" s="58" t="str">
        <f>'IGP2 Governance'!D23</f>
        <v>Do subnational entities have, and authoritatively manage, their CEO and most/all of their own officers?</v>
      </c>
      <c r="E96" s="58" t="str">
        <f>'IGP2 Governance'!E23</f>
        <v>No</v>
      </c>
      <c r="F96" s="58" t="str">
        <f>'IGP2 Governance'!F23</f>
        <v>No</v>
      </c>
      <c r="G96" s="58" t="str">
        <f>'IGP2 Governance'!G23</f>
        <v>No</v>
      </c>
      <c r="H96" s="58" t="str">
        <f>'IGP2 Governance'!H23</f>
        <v>No</v>
      </c>
      <c r="I96" s="58">
        <f>'IGP2 Governance'!I23</f>
        <v>0</v>
      </c>
      <c r="J96" s="58" t="str">
        <f>'IGP2 Governance'!J23</f>
        <v>CEO is appointed by CG</v>
      </c>
      <c r="K96" s="58" t="str">
        <f>'IGP2 Governance'!K23</f>
        <v>CEO is appointed by CG</v>
      </c>
      <c r="L96" s="58" t="str">
        <f>'IGP2 Governance'!L23</f>
        <v>Officers appointed by higher level</v>
      </c>
      <c r="M96" s="58" t="str">
        <f>'IGP2 Governance'!M23</f>
        <v>No officers at LC2 (and LC1) level</v>
      </c>
    </row>
    <row r="97" spans="1:13">
      <c r="A97" s="58">
        <f>'IGP2 Governance'!A24</f>
        <v>0</v>
      </c>
      <c r="B97" s="58">
        <f>'IGP2 Governance'!B24</f>
        <v>0</v>
      </c>
      <c r="C97" s="58" t="str">
        <f>'IGP2 Governance'!C24</f>
        <v>G3.2B</v>
      </c>
      <c r="D97" s="58" t="str">
        <f>'IGP2 Governance'!D24</f>
        <v>Do subnational entities have, and authoritatively manage, their own staff?</v>
      </c>
      <c r="E97" s="58" t="str">
        <f>'IGP2 Governance'!E24</f>
        <v>Yes</v>
      </c>
      <c r="F97" s="58" t="str">
        <f>'IGP2 Governance'!F24</f>
        <v>No</v>
      </c>
      <c r="G97" s="58" t="str">
        <f>'IGP2 Governance'!G24</f>
        <v>No</v>
      </c>
      <c r="H97" s="58" t="str">
        <f>'IGP2 Governance'!H24</f>
        <v>No</v>
      </c>
      <c r="I97" s="58">
        <f>'IGP2 Governance'!I24</f>
        <v>0</v>
      </c>
      <c r="J97" s="58" t="str">
        <f>'IGP2 Governance'!J24</f>
        <v>All staff below CEO level (or equivalent) are employed and managed directly by the District (via the District Service Commission)</v>
      </c>
      <c r="K97" s="58" t="str">
        <f>'IGP2 Governance'!K24</f>
        <v>Employed and managed by the DSC</v>
      </c>
      <c r="L97" s="58" t="str">
        <f>'IGP2 Governance'!L24</f>
        <v>Employed and managed by the DSC</v>
      </c>
      <c r="M97" s="58">
        <f>'IGP2 Governance'!M24</f>
        <v>0</v>
      </c>
    </row>
    <row r="98" spans="1:13">
      <c r="A98" s="58">
        <f>'IGP2 Governance'!A25</f>
        <v>0</v>
      </c>
      <c r="B98" s="58">
        <f>'IGP2 Governance'!B25</f>
        <v>0</v>
      </c>
      <c r="C98" s="58" t="str">
        <f>'IGP2 Governance'!C25</f>
        <v>G3.2C</v>
      </c>
      <c r="D98" s="58" t="str">
        <f>'IGP2 Governance'!D25</f>
        <v>Do subnational entities have (de jure / de facto) autonomy and authoritative power over admin. decisions?</v>
      </c>
      <c r="E98" s="58" t="str">
        <f>'IGP2 Governance'!E25</f>
        <v>No</v>
      </c>
      <c r="F98" s="58" t="str">
        <f>'IGP2 Governance'!F25</f>
        <v>No</v>
      </c>
      <c r="G98" s="58" t="str">
        <f>'IGP2 Governance'!G25</f>
        <v>No</v>
      </c>
      <c r="H98" s="58" t="str">
        <f>'IGP2 Governance'!H25</f>
        <v>No</v>
      </c>
      <c r="I98" s="58">
        <f>'IGP2 Governance'!I25</f>
        <v>0</v>
      </c>
      <c r="J98" s="58" t="str">
        <f>'IGP2 Governance'!J25</f>
        <v>Org structure determined by higher level &amp; dual subordination to Min of LG</v>
      </c>
      <c r="K98" s="58" t="str">
        <f>'IGP2 Governance'!K25</f>
        <v>Org structure determined by higher level</v>
      </c>
      <c r="L98" s="58" t="str">
        <f>'IGP2 Governance'!L25</f>
        <v>Org structure determined by higher level</v>
      </c>
      <c r="M98" s="58" t="str">
        <f>'IGP2 Governance'!M25</f>
        <v>No administrative structure in place</v>
      </c>
    </row>
    <row r="99" spans="1:13">
      <c r="A99" s="58">
        <f>'IGP2 Governance'!A26</f>
        <v>0</v>
      </c>
      <c r="B99" s="58">
        <f>'IGP2 Governance'!B26</f>
        <v>0</v>
      </c>
      <c r="C99" s="58" t="str">
        <f>'IGP2 Governance'!C26</f>
        <v>G3.3A</v>
      </c>
      <c r="D99" s="58" t="str">
        <f>'IGP2 Governance'!D26</f>
        <v>Do subnational entities have, select, and authoritatively manage, their CEO and all of their own officers?</v>
      </c>
      <c r="E99" s="58" t="str">
        <f>'IGP2 Governance'!E26</f>
        <v>No</v>
      </c>
      <c r="F99" s="58" t="str">
        <f>'IGP2 Governance'!F26</f>
        <v>No</v>
      </c>
      <c r="G99" s="58" t="str">
        <f>'IGP2 Governance'!G26</f>
        <v>No</v>
      </c>
      <c r="H99" s="58" t="str">
        <f>'IGP2 Governance'!H26</f>
        <v>No</v>
      </c>
      <c r="I99" s="58">
        <f>'IGP2 Governance'!I26</f>
        <v>0</v>
      </c>
      <c r="J99" s="58">
        <f>'IGP2 Governance'!J26</f>
        <v>0</v>
      </c>
      <c r="K99" s="58">
        <f>'IGP2 Governance'!K26</f>
        <v>0</v>
      </c>
      <c r="L99" s="58">
        <f>'IGP2 Governance'!L26</f>
        <v>0</v>
      </c>
      <c r="M99" s="58" t="str">
        <f>'IGP2 Governance'!M26</f>
        <v>No officers at LC2 (and LC1) level</v>
      </c>
    </row>
    <row r="100" spans="1:13">
      <c r="A100" s="58">
        <f>'IGP2 Governance'!A27</f>
        <v>0</v>
      </c>
      <c r="B100" s="58">
        <f>'IGP2 Governance'!B27</f>
        <v>0</v>
      </c>
      <c r="C100" s="58" t="str">
        <f>'IGP2 Governance'!C27</f>
        <v>G3.3B</v>
      </c>
      <c r="D100" s="58" t="str">
        <f>'IGP2 Governance'!D27</f>
        <v>Do subnational entities have, select, and authoritatively manage, their own staff?</v>
      </c>
      <c r="E100" s="58" t="str">
        <f>'IGP2 Governance'!E27</f>
        <v>Yes</v>
      </c>
      <c r="F100" s="58" t="str">
        <f>'IGP2 Governance'!F27</f>
        <v>No</v>
      </c>
      <c r="G100" s="58" t="str">
        <f>'IGP2 Governance'!G27</f>
        <v>No</v>
      </c>
      <c r="H100" s="58" t="str">
        <f>'IGP2 Governance'!H27</f>
        <v>No</v>
      </c>
      <c r="I100" s="58">
        <f>'IGP2 Governance'!I27</f>
        <v>0</v>
      </c>
      <c r="J100" s="58">
        <f>'IGP2 Governance'!J27</f>
        <v>0</v>
      </c>
      <c r="K100" s="58" t="str">
        <f>'IGP2 Governance'!K27</f>
        <v>Employed and managed by the DSC</v>
      </c>
      <c r="L100" s="58" t="str">
        <f>'IGP2 Governance'!L27</f>
        <v>Employed and managed by the DSC</v>
      </c>
      <c r="M100" s="58" t="str">
        <f>'IGP2 Governance'!M27</f>
        <v>Employed and managed by the DSC</v>
      </c>
    </row>
    <row r="101" spans="1:13">
      <c r="A101" s="58">
        <f>'IGP2 Governance'!A28</f>
        <v>0</v>
      </c>
      <c r="B101" s="58">
        <f>'IGP2 Governance'!B28</f>
        <v>0</v>
      </c>
      <c r="C101" s="58" t="str">
        <f>'IGP2 Governance'!C28</f>
        <v>G3.3C</v>
      </c>
      <c r="D101" s="58" t="str">
        <f>'IGP2 Governance'!D28</f>
        <v>Do subnational entities have extensive autonomy and authoritative power over admin. decisions?</v>
      </c>
      <c r="E101" s="58" t="str">
        <f>'IGP2 Governance'!E28</f>
        <v>No</v>
      </c>
      <c r="F101" s="58" t="str">
        <f>'IGP2 Governance'!F28</f>
        <v>No</v>
      </c>
      <c r="G101" s="58" t="str">
        <f>'IGP2 Governance'!G28</f>
        <v>No</v>
      </c>
      <c r="H101" s="58" t="str">
        <f>'IGP2 Governance'!H28</f>
        <v>No</v>
      </c>
      <c r="I101" s="58">
        <f>'IGP2 Governance'!I28</f>
        <v>0</v>
      </c>
      <c r="J101" s="58" t="str">
        <f>'IGP2 Governance'!J28</f>
        <v>Large proportion of wages paid for by wage grants</v>
      </c>
      <c r="K101" s="58" t="str">
        <f>'IGP2 Governance'!K28</f>
        <v>Large proportion of wages paid for by wage grants</v>
      </c>
      <c r="L101" s="58" t="str">
        <f>'IGP2 Governance'!L28</f>
        <v>Large proportion of wages paid for by wage grants</v>
      </c>
      <c r="M101" s="58">
        <f>'IGP2 Governance'!M28</f>
        <v>0</v>
      </c>
    </row>
    <row r="102" spans="1:13">
      <c r="A102" s="58">
        <f>'IGP2 Governance'!A29</f>
        <v>0</v>
      </c>
      <c r="B102" s="58">
        <f>'IGP2 Governance'!B29</f>
        <v>0</v>
      </c>
      <c r="C102" s="58">
        <f>'IGP2 Governance'!C29</f>
        <v>0</v>
      </c>
      <c r="D102" s="58">
        <f>'IGP2 Governance'!D29</f>
        <v>0</v>
      </c>
      <c r="E102" s="58">
        <f>'IGP2 Governance'!E29</f>
        <v>0</v>
      </c>
      <c r="F102" s="58">
        <f>'IGP2 Governance'!F29</f>
        <v>0</v>
      </c>
      <c r="G102" s="58">
        <f>'IGP2 Governance'!G29</f>
        <v>0</v>
      </c>
      <c r="H102" s="58">
        <f>'IGP2 Governance'!H29</f>
        <v>0</v>
      </c>
      <c r="I102" s="58">
        <f>'IGP2 Governance'!I29</f>
        <v>0</v>
      </c>
      <c r="J102" s="58">
        <f>'IGP2 Governance'!J29</f>
        <v>0</v>
      </c>
      <c r="K102" s="58">
        <f>'IGP2 Governance'!K29</f>
        <v>0</v>
      </c>
      <c r="L102" s="58">
        <f>'IGP2 Governance'!L29</f>
        <v>0</v>
      </c>
      <c r="M102" s="58">
        <f>'IGP2 Governance'!M29</f>
        <v>0</v>
      </c>
    </row>
    <row r="103" spans="1:13">
      <c r="A103" s="58">
        <f>'IGP2 Governance'!A30</f>
        <v>0</v>
      </c>
      <c r="B103" s="58">
        <f>'IGP2 Governance'!B30</f>
        <v>0</v>
      </c>
      <c r="C103" s="58" t="str">
        <f>'IGP2 Governance'!C30</f>
        <v>G4</v>
      </c>
      <c r="D103" s="58" t="str">
        <f>'IGP2 Governance'!D30</f>
        <v>Fiscal/budgetary characteristics, autonomy and authority</v>
      </c>
      <c r="E103" s="58">
        <f>'IGP2 Governance'!E30</f>
        <v>0</v>
      </c>
      <c r="F103" s="58">
        <f>'IGP2 Governance'!F30</f>
        <v>0</v>
      </c>
      <c r="G103" s="58">
        <f>'IGP2 Governance'!G30</f>
        <v>0</v>
      </c>
      <c r="H103" s="58">
        <f>'IGP2 Governance'!H30</f>
        <v>0</v>
      </c>
      <c r="I103" s="58">
        <f>'IGP2 Governance'!I30</f>
        <v>0</v>
      </c>
      <c r="J103" s="58">
        <f>'IGP2 Governance'!J30</f>
        <v>0</v>
      </c>
      <c r="K103" s="58">
        <f>'IGP2 Governance'!K30</f>
        <v>0</v>
      </c>
      <c r="L103" s="58">
        <f>'IGP2 Governance'!L30</f>
        <v>0</v>
      </c>
      <c r="M103" s="58">
        <f>'IGP2 Governance'!M30</f>
        <v>0</v>
      </c>
    </row>
    <row r="104" spans="1:13">
      <c r="A104" s="58">
        <f>'IGP2 Governance'!A31</f>
        <v>0</v>
      </c>
      <c r="B104" s="58">
        <f>'IGP2 Governance'!B31</f>
        <v>0</v>
      </c>
      <c r="C104" s="58" t="str">
        <f>'IGP2 Governance'!C31</f>
        <v>G4.1A</v>
      </c>
      <c r="D104" s="58" t="str">
        <f>'IGP2 Governance'!D31</f>
        <v>Do subnational entities at this level/tier/type own assets and raise funds in own name?</v>
      </c>
      <c r="E104" s="58" t="str">
        <f>'IGP2 Governance'!E31</f>
        <v>Yes</v>
      </c>
      <c r="F104" s="58" t="str">
        <f>'IGP2 Governance'!F31</f>
        <v>Yes</v>
      </c>
      <c r="G104" s="58" t="str">
        <f>'IGP2 Governance'!G31</f>
        <v>Yes</v>
      </c>
      <c r="H104" s="58" t="str">
        <f>'IGP2 Governance'!H31</f>
        <v>No</v>
      </c>
      <c r="I104" s="58">
        <f>'IGP2 Governance'!I31</f>
        <v>0</v>
      </c>
      <c r="J104" s="58">
        <f>'IGP2 Governance'!J31</f>
        <v>0</v>
      </c>
      <c r="K104" s="58">
        <f>'IGP2 Governance'!K31</f>
        <v>0</v>
      </c>
      <c r="L104" s="58">
        <f>'IGP2 Governance'!L31</f>
        <v>0</v>
      </c>
      <c r="M104" s="58" t="str">
        <f>'IGP2 Governance'!M31</f>
        <v>Not a legal entity with own accounts etc.</v>
      </c>
    </row>
    <row r="105" spans="1:13">
      <c r="A105" s="58">
        <f>'IGP2 Governance'!A32</f>
        <v>0</v>
      </c>
      <c r="B105" s="58">
        <f>'IGP2 Governance'!B32</f>
        <v>0</v>
      </c>
      <c r="C105" s="58" t="str">
        <f>'IGP2 Governance'!C32</f>
        <v>G4.1B</v>
      </c>
      <c r="D105" s="58" t="str">
        <f>'IGP2 Governance'!D32</f>
        <v>Do subnational entities at this level/tier/type have their own budget?</v>
      </c>
      <c r="E105" s="58" t="str">
        <f>'IGP2 Governance'!E32</f>
        <v>Yes</v>
      </c>
      <c r="F105" s="58" t="str">
        <f>'IGP2 Governance'!F32</f>
        <v>Yes</v>
      </c>
      <c r="G105" s="58" t="str">
        <f>'IGP2 Governance'!G32</f>
        <v>Yes</v>
      </c>
      <c r="H105" s="58" t="str">
        <f>'IGP2 Governance'!H32</f>
        <v>No</v>
      </c>
      <c r="I105" s="58">
        <f>'IGP2 Governance'!I32</f>
        <v>0</v>
      </c>
      <c r="J105" s="58">
        <f>'IGP2 Governance'!J32</f>
        <v>0</v>
      </c>
      <c r="K105" s="58">
        <f>'IGP2 Governance'!K32</f>
        <v>0</v>
      </c>
      <c r="L105" s="58">
        <f>'IGP2 Governance'!L32</f>
        <v>0</v>
      </c>
      <c r="M105" s="58" t="str">
        <f>'IGP2 Governance'!M32</f>
        <v>Contained in higher level (LC3) budgets</v>
      </c>
    </row>
    <row r="106" spans="1:13">
      <c r="A106" s="58">
        <f>'IGP2 Governance'!A33</f>
        <v>0</v>
      </c>
      <c r="B106" s="58">
        <f>'IGP2 Governance'!B33</f>
        <v>0</v>
      </c>
      <c r="C106" s="58" t="str">
        <f>'IGP2 Governance'!C33</f>
        <v>G4.1C</v>
      </c>
      <c r="D106" s="58" t="str">
        <f>'IGP2 Governance'!D33</f>
        <v>Do subnational entities at this level/tier/type prepare and adopt their own budgets?</v>
      </c>
      <c r="E106" s="58" t="str">
        <f>'IGP2 Governance'!E33</f>
        <v>Yes</v>
      </c>
      <c r="F106" s="58" t="str">
        <f>'IGP2 Governance'!F33</f>
        <v>Yes</v>
      </c>
      <c r="G106" s="58" t="str">
        <f>'IGP2 Governance'!G33</f>
        <v>Yes</v>
      </c>
      <c r="H106" s="58" t="str">
        <f>'IGP2 Governance'!H33</f>
        <v>No</v>
      </c>
      <c r="I106" s="58">
        <f>'IGP2 Governance'!I33</f>
        <v>0</v>
      </c>
      <c r="J106" s="58">
        <f>'IGP2 Governance'!J33</f>
        <v>0</v>
      </c>
      <c r="K106" s="58">
        <f>'IGP2 Governance'!K33</f>
        <v>0</v>
      </c>
      <c r="L106" s="58">
        <f>'IGP2 Governance'!L33</f>
        <v>0</v>
      </c>
      <c r="M106" s="58" t="str">
        <f>'IGP2 Governance'!M33</f>
        <v>Done on their behalf by higher level entites</v>
      </c>
    </row>
    <row r="107" spans="1:13">
      <c r="A107" s="58">
        <f>'IGP2 Governance'!A34</f>
        <v>0</v>
      </c>
      <c r="B107" s="58">
        <f>'IGP2 Governance'!B34</f>
        <v>0</v>
      </c>
      <c r="C107" s="58" t="str">
        <f>'IGP2 Governance'!C34</f>
        <v>G4.2A</v>
      </c>
      <c r="D107" s="58" t="str">
        <f>'IGP2 Governance'!D34</f>
        <v>Do subnational entities hold and manage their own funds outside of the higher-level treasury?</v>
      </c>
      <c r="E107" s="58" t="str">
        <f>'IGP2 Governance'!E34</f>
        <v>Yes</v>
      </c>
      <c r="F107" s="58" t="str">
        <f>'IGP2 Governance'!F34</f>
        <v>Yes</v>
      </c>
      <c r="G107" s="58" t="str">
        <f>'IGP2 Governance'!G34</f>
        <v>Yes</v>
      </c>
      <c r="H107" s="58" t="str">
        <f>'IGP2 Governance'!H34</f>
        <v>No</v>
      </c>
      <c r="I107" s="58">
        <f>'IGP2 Governance'!I34</f>
        <v>0</v>
      </c>
      <c r="J107" s="58">
        <f>'IGP2 Governance'!J34</f>
        <v>0</v>
      </c>
      <c r="K107" s="58">
        <f>'IGP2 Governance'!K34</f>
        <v>0</v>
      </c>
      <c r="L107" s="58">
        <f>'IGP2 Governance'!L34</f>
        <v>0</v>
      </c>
      <c r="M107" s="58">
        <f>'IGP2 Governance'!M34</f>
        <v>0</v>
      </c>
    </row>
    <row r="108" spans="1:13">
      <c r="A108" s="58">
        <f>'IGP2 Governance'!A35</f>
        <v>0</v>
      </c>
      <c r="B108" s="58">
        <f>'IGP2 Governance'!B35</f>
        <v>0</v>
      </c>
      <c r="C108" s="58" t="str">
        <f>'IGP2 Governance'!C35</f>
        <v>G4.2B</v>
      </c>
      <c r="D108" s="58" t="str">
        <f>'IGP2 Governance'!D35</f>
        <v>Do subnational entities have  (de jure / de facto) autonomy and authoritative power over fiscal decisions?</v>
      </c>
      <c r="E108" s="58" t="str">
        <f>'IGP2 Governance'!E35</f>
        <v>No</v>
      </c>
      <c r="F108" s="58" t="str">
        <f>'IGP2 Governance'!F35</f>
        <v>No</v>
      </c>
      <c r="G108" s="58" t="str">
        <f>'IGP2 Governance'!G35</f>
        <v>No</v>
      </c>
      <c r="H108" s="58" t="str">
        <f>'IGP2 Governance'!H35</f>
        <v>No</v>
      </c>
      <c r="I108" s="58">
        <f>'IGP2 Governance'!I35</f>
        <v>0</v>
      </c>
      <c r="J108" s="58" t="str">
        <f>'IGP2 Governance'!J35</f>
        <v>LG budgets (incl. own revenues) are included in national budget votes subject to approval by parliament</v>
      </c>
      <c r="K108" s="58" t="str">
        <f>'IGP2 Governance'!K35</f>
        <v>LG budgets (incl. own revenues) are included in national budget votes subject to approval by parliament</v>
      </c>
      <c r="L108" s="58" t="str">
        <f>'IGP2 Governance'!L35</f>
        <v>LG budgets (incl. own revenues) are included in national budget votes subject to approval by parliament</v>
      </c>
      <c r="M108" s="58" t="str">
        <f>'IGP2 Governance'!M35</f>
        <v>LG budgets (incl. own revenues) are included in national budget votes subject to approval by parliament</v>
      </c>
    </row>
    <row r="109" spans="1:13">
      <c r="A109" s="58">
        <f>'IGP2 Governance'!A36</f>
        <v>0</v>
      </c>
      <c r="B109" s="58">
        <f>'IGP2 Governance'!B36</f>
        <v>0</v>
      </c>
      <c r="C109" s="58" t="str">
        <f>'IGP2 Governance'!C36</f>
        <v>G4.3</v>
      </c>
      <c r="D109" s="58" t="str">
        <f>'IGP2 Governance'!D36</f>
        <v>Do subnational entities have extensive autonomy and authoritative power over budget/fiscal decisions?</v>
      </c>
      <c r="E109" s="58" t="str">
        <f>'IGP2 Governance'!E36</f>
        <v>No</v>
      </c>
      <c r="F109" s="58" t="str">
        <f>'IGP2 Governance'!F36</f>
        <v>No</v>
      </c>
      <c r="G109" s="58" t="str">
        <f>'IGP2 Governance'!G36</f>
        <v>No</v>
      </c>
      <c r="H109" s="58" t="str">
        <f>'IGP2 Governance'!H36</f>
        <v>No</v>
      </c>
      <c r="I109" s="58">
        <f>'IGP2 Governance'!I36</f>
        <v>0</v>
      </c>
      <c r="J109" s="58" t="str">
        <f>'IGP2 Governance'!J36</f>
        <v>Extensive conditional transfer restrictions</v>
      </c>
      <c r="K109" s="58">
        <f>'IGP2 Governance'!K36</f>
        <v>0</v>
      </c>
      <c r="L109" s="58">
        <f>'IGP2 Governance'!L36</f>
        <v>0</v>
      </c>
      <c r="M109" s="58">
        <f>'IGP2 Governance'!M36</f>
        <v>0</v>
      </c>
    </row>
    <row r="110" spans="1:13">
      <c r="A110" s="58">
        <f>'IGP2 Governance'!A37</f>
        <v>0</v>
      </c>
      <c r="B110" s="58">
        <f>'IGP2 Governance'!B37</f>
        <v>0</v>
      </c>
      <c r="C110" s="58">
        <f>'IGP2 Governance'!C37</f>
        <v>0</v>
      </c>
      <c r="D110" s="58">
        <f>'IGP2 Governance'!D37</f>
        <v>0</v>
      </c>
      <c r="E110" s="58">
        <f>'IGP2 Governance'!E37</f>
        <v>0</v>
      </c>
      <c r="F110" s="58">
        <f>'IGP2 Governance'!F37</f>
        <v>0</v>
      </c>
      <c r="G110" s="58">
        <f>'IGP2 Governance'!G37</f>
        <v>0</v>
      </c>
      <c r="H110" s="58">
        <f>'IGP2 Governance'!H37</f>
        <v>0</v>
      </c>
      <c r="I110" s="58">
        <f>'IGP2 Governance'!I37</f>
        <v>0</v>
      </c>
      <c r="J110" s="58">
        <f>'IGP2 Governance'!J37</f>
        <v>0</v>
      </c>
      <c r="K110" s="58">
        <f>'IGP2 Governance'!K37</f>
        <v>0</v>
      </c>
      <c r="L110" s="58">
        <f>'IGP2 Governance'!L37</f>
        <v>0</v>
      </c>
      <c r="M110" s="58">
        <f>'IGP2 Governance'!M37</f>
        <v>0</v>
      </c>
    </row>
    <row r="111" spans="1:13">
      <c r="A111" s="58">
        <f>'IGP2 Governance'!A38</f>
        <v>0</v>
      </c>
      <c r="B111" s="58">
        <f>'IGP2 Governance'!B38</f>
        <v>0</v>
      </c>
      <c r="C111" s="58">
        <f>'IGP2 Governance'!C38</f>
        <v>0</v>
      </c>
      <c r="D111" s="58" t="str">
        <f>'IGP2 Governance'!D38</f>
        <v>Governance of non-devolved subnational entities (empowered field administration?)</v>
      </c>
      <c r="E111" s="58">
        <f>'IGP2 Governance'!E38</f>
        <v>0</v>
      </c>
      <c r="F111" s="58">
        <f>'IGP2 Governance'!F38</f>
        <v>0</v>
      </c>
      <c r="G111" s="58">
        <f>'IGP2 Governance'!G38</f>
        <v>0</v>
      </c>
      <c r="H111" s="58">
        <f>'IGP2 Governance'!H38</f>
        <v>0</v>
      </c>
      <c r="I111" s="58">
        <f>'IGP2 Governance'!I38</f>
        <v>0</v>
      </c>
      <c r="J111" s="58">
        <f>'IGP2 Governance'!J38</f>
        <v>0</v>
      </c>
      <c r="K111" s="58">
        <f>'IGP2 Governance'!K38</f>
        <v>0</v>
      </c>
      <c r="L111" s="58">
        <f>'IGP2 Governance'!L38</f>
        <v>0</v>
      </c>
      <c r="M111" s="58">
        <f>'IGP2 Governance'!M38</f>
        <v>0</v>
      </c>
    </row>
    <row r="112" spans="1:13">
      <c r="A112" s="58">
        <f>'IGP2 Governance'!A39</f>
        <v>0</v>
      </c>
      <c r="B112" s="58">
        <f>'IGP2 Governance'!B39</f>
        <v>0</v>
      </c>
      <c r="C112" s="58">
        <f>'IGP2 Governance'!C39</f>
        <v>0</v>
      </c>
      <c r="D112" s="58" t="str">
        <f>'IGP2 Governance'!D39</f>
        <v xml:space="preserve">Do subnational entities administratively form a hierarchical part of the higher-level government?  </v>
      </c>
      <c r="E112" s="58">
        <f>'IGP2 Governance'!E39</f>
        <v>0</v>
      </c>
      <c r="F112" s="58">
        <f>'IGP2 Governance'!F39</f>
        <v>0</v>
      </c>
      <c r="G112" s="58">
        <f>'IGP2 Governance'!G39</f>
        <v>0</v>
      </c>
      <c r="H112" s="58">
        <f>'IGP2 Governance'!H39</f>
        <v>0</v>
      </c>
      <c r="I112" s="58">
        <f>'IGP2 Governance'!I39</f>
        <v>0</v>
      </c>
      <c r="J112" s="58">
        <f>'IGP2 Governance'!J39</f>
        <v>0</v>
      </c>
      <c r="K112" s="58">
        <f>'IGP2 Governance'!K39</f>
        <v>0</v>
      </c>
      <c r="L112" s="58">
        <f>'IGP2 Governance'!L39</f>
        <v>0</v>
      </c>
      <c r="M112" s="58">
        <f>'IGP2 Governance'!M39</f>
        <v>0</v>
      </c>
    </row>
    <row r="113" spans="1:17">
      <c r="A113" s="58">
        <f>'IGP2 Governance'!A40</f>
        <v>0</v>
      </c>
      <c r="B113" s="58">
        <f>'IGP2 Governance'!B40</f>
        <v>0</v>
      </c>
      <c r="C113" s="58">
        <f>'IGP2 Governance'!C40</f>
        <v>0</v>
      </c>
      <c r="D113" s="58" t="str">
        <f>'IGP2 Governance'!D40</f>
        <v>If G4.1 is Yes, do field administration departments or units form administrative units or sub-units?</v>
      </c>
      <c r="E113" s="58" t="str">
        <f>'IGP2 Governance'!E40</f>
        <v>…</v>
      </c>
      <c r="F113" s="58" t="str">
        <f>'IGP2 Governance'!F40</f>
        <v>…</v>
      </c>
      <c r="G113" s="58" t="str">
        <f>'IGP2 Governance'!G40</f>
        <v>…</v>
      </c>
      <c r="H113" s="58" t="str">
        <f>'IGP2 Governance'!H40</f>
        <v>…</v>
      </c>
      <c r="I113" s="58">
        <f>'IGP2 Governance'!I40</f>
        <v>0</v>
      </c>
      <c r="J113" s="58">
        <f>'IGP2 Governance'!J40</f>
        <v>0</v>
      </c>
      <c r="K113" s="58">
        <f>'IGP2 Governance'!K40</f>
        <v>0</v>
      </c>
      <c r="L113" s="58">
        <f>'IGP2 Governance'!L40</f>
        <v>0</v>
      </c>
      <c r="M113" s="58">
        <f>'IGP2 Governance'!M40</f>
        <v>0</v>
      </c>
    </row>
    <row r="114" spans="1:17">
      <c r="A114" s="58">
        <f>'IGP2 Governance'!A41</f>
        <v>0</v>
      </c>
      <c r="B114" s="58">
        <f>'IGP2 Governance'!B41</f>
        <v>0</v>
      </c>
      <c r="C114" s="58">
        <f>'IGP2 Governance'!C41</f>
        <v>0</v>
      </c>
      <c r="D114" s="58" t="str">
        <f>'IGP2 Governance'!D41</f>
        <v>If G4.2 is Yes, are field administration departments or units planned and managed as integrated units?</v>
      </c>
      <c r="E114" s="58" t="str">
        <f>'IGP2 Governance'!E41</f>
        <v>…</v>
      </c>
      <c r="F114" s="58" t="str">
        <f>'IGP2 Governance'!F41</f>
        <v>…</v>
      </c>
      <c r="G114" s="58" t="str">
        <f>'IGP2 Governance'!G41</f>
        <v>…</v>
      </c>
      <c r="H114" s="58" t="str">
        <f>'IGP2 Governance'!H41</f>
        <v>…</v>
      </c>
      <c r="I114" s="58">
        <f>'IGP2 Governance'!I41</f>
        <v>0</v>
      </c>
      <c r="J114" s="58">
        <f>'IGP2 Governance'!J41</f>
        <v>0</v>
      </c>
      <c r="K114" s="58">
        <f>'IGP2 Governance'!K41</f>
        <v>0</v>
      </c>
      <c r="L114" s="58">
        <f>'IGP2 Governance'!L41</f>
        <v>0</v>
      </c>
      <c r="M114" s="58">
        <f>'IGP2 Governance'!M41</f>
        <v>0</v>
      </c>
    </row>
    <row r="115" spans="1:17">
      <c r="A115" s="58">
        <f>'IGP2 Governance'!A42</f>
        <v>0</v>
      </c>
      <c r="B115" s="58">
        <f>'IGP2 Governance'!B42</f>
        <v>0</v>
      </c>
      <c r="C115" s="58">
        <f>'IGP2 Governance'!C42</f>
        <v>0</v>
      </c>
      <c r="D115" s="58" t="str">
        <f>'IGP2 Governance'!D42</f>
        <v>If G4.3 is Yes, are subnational field admin. departments or units organized sectorally or territorially (or mixed)?</v>
      </c>
      <c r="E115" s="58" t="str">
        <f>'IGP2 Governance'!E42</f>
        <v>…</v>
      </c>
      <c r="F115" s="58" t="str">
        <f>'IGP2 Governance'!F42</f>
        <v>…</v>
      </c>
      <c r="G115" s="58" t="str">
        <f>'IGP2 Governance'!G42</f>
        <v>…</v>
      </c>
      <c r="H115" s="58" t="str">
        <f>'IGP2 Governance'!H42</f>
        <v>…</v>
      </c>
      <c r="I115" s="58">
        <f>'IGP2 Governance'!I42</f>
        <v>0</v>
      </c>
      <c r="J115" s="58">
        <f>'IGP2 Governance'!J42</f>
        <v>0</v>
      </c>
      <c r="K115" s="58">
        <f>'IGP2 Governance'!K42</f>
        <v>0</v>
      </c>
      <c r="L115" s="58">
        <f>'IGP2 Governance'!L42</f>
        <v>0</v>
      </c>
      <c r="M115" s="58">
        <f>'IGP2 Governance'!M42</f>
        <v>0</v>
      </c>
    </row>
    <row r="116" spans="1:17">
      <c r="A116" s="58">
        <f>'IGP2 Governance'!A43</f>
        <v>0</v>
      </c>
      <c r="B116" s="58">
        <f>'IGP2 Governance'!B43</f>
        <v>0</v>
      </c>
      <c r="C116" s="58">
        <f>'IGP2 Governance'!C43</f>
        <v>0</v>
      </c>
      <c r="D116" s="58" t="str">
        <f>'IGP2 Governance'!D43</f>
        <v>Do subnational entities budgetarily form a hierarchical part of the higher-level government?</v>
      </c>
      <c r="E116" s="58" t="str">
        <f>'IGP2 Governance'!E43</f>
        <v>…</v>
      </c>
      <c r="F116" s="58" t="str">
        <f>'IGP2 Governance'!F43</f>
        <v>…</v>
      </c>
      <c r="G116" s="58" t="str">
        <f>'IGP2 Governance'!G43</f>
        <v>…</v>
      </c>
      <c r="H116" s="58" t="str">
        <f>'IGP2 Governance'!H43</f>
        <v>…</v>
      </c>
      <c r="I116" s="58">
        <f>'IGP2 Governance'!I43</f>
        <v>0</v>
      </c>
      <c r="J116" s="58">
        <f>'IGP2 Governance'!J43</f>
        <v>0</v>
      </c>
      <c r="K116" s="58">
        <f>'IGP2 Governance'!K43</f>
        <v>0</v>
      </c>
      <c r="L116" s="58">
        <f>'IGP2 Governance'!L43</f>
        <v>0</v>
      </c>
      <c r="M116" s="58">
        <f>'IGP2 Governance'!M43</f>
        <v>0</v>
      </c>
    </row>
    <row r="117" spans="1:17">
      <c r="A117" s="58">
        <f>'IGP2 Governance'!A44</f>
        <v>0</v>
      </c>
      <c r="B117" s="58">
        <f>'IGP2 Governance'!B44</f>
        <v>0</v>
      </c>
      <c r="C117" s="58">
        <f>'IGP2 Governance'!C44</f>
        <v>0</v>
      </c>
      <c r="D117" s="58" t="str">
        <f>'IGP2 Governance'!D44</f>
        <v>If G4.5 is Yes, are the budgets of field depts./units included as identifiable sub-organizations or budget units?</v>
      </c>
      <c r="E117" s="58" t="str">
        <f>'IGP2 Governance'!E44</f>
        <v>…</v>
      </c>
      <c r="F117" s="58" t="str">
        <f>'IGP2 Governance'!F44</f>
        <v>…</v>
      </c>
      <c r="G117" s="58" t="str">
        <f>'IGP2 Governance'!G44</f>
        <v>…</v>
      </c>
      <c r="H117" s="58" t="str">
        <f>'IGP2 Governance'!H44</f>
        <v>…</v>
      </c>
      <c r="I117" s="58">
        <f>'IGP2 Governance'!I44</f>
        <v>0</v>
      </c>
      <c r="J117" s="58">
        <f>'IGP2 Governance'!J44</f>
        <v>0</v>
      </c>
      <c r="K117" s="58">
        <f>'IGP2 Governance'!K44</f>
        <v>0</v>
      </c>
      <c r="L117" s="58">
        <f>'IGP2 Governance'!L44</f>
        <v>0</v>
      </c>
      <c r="M117" s="58">
        <f>'IGP2 Governance'!M44</f>
        <v>0</v>
      </c>
    </row>
    <row r="118" spans="1:17">
      <c r="A118" s="58">
        <f>'IGP2 Governance'!A45</f>
        <v>0</v>
      </c>
      <c r="B118" s="58">
        <f>'IGP2 Governance'!B45</f>
        <v>0</v>
      </c>
      <c r="C118" s="58">
        <f>'IGP2 Governance'!C45</f>
        <v>0</v>
      </c>
      <c r="D118" s="58" t="str">
        <f>'IGP2 Governance'!D45</f>
        <v>If G4.6 is Yes, are field departments' or units' budgets organized sectorally or territorially (or mixed)?</v>
      </c>
      <c r="E118" s="58" t="str">
        <f>'IGP2 Governance'!E45</f>
        <v>…</v>
      </c>
      <c r="F118" s="58" t="str">
        <f>'IGP2 Governance'!F45</f>
        <v>…</v>
      </c>
      <c r="G118" s="58" t="str">
        <f>'IGP2 Governance'!G45</f>
        <v>…</v>
      </c>
      <c r="H118" s="58" t="str">
        <f>'IGP2 Governance'!H45</f>
        <v>…</v>
      </c>
      <c r="I118" s="58">
        <f>'IGP2 Governance'!I45</f>
        <v>0</v>
      </c>
      <c r="J118" s="58">
        <f>'IGP2 Governance'!J45</f>
        <v>0</v>
      </c>
      <c r="K118" s="58">
        <f>'IGP2 Governance'!K45</f>
        <v>0</v>
      </c>
      <c r="L118" s="58">
        <f>'IGP2 Governance'!L45</f>
        <v>0</v>
      </c>
      <c r="M118" s="58">
        <f>'IGP2 Governance'!M45</f>
        <v>0</v>
      </c>
    </row>
    <row r="119" spans="1:17">
      <c r="A119" s="58">
        <f>'IGP2 Governance'!A46</f>
        <v>0</v>
      </c>
      <c r="B119" s="58">
        <f>'IGP2 Governance'!B46</f>
        <v>0</v>
      </c>
      <c r="C119" s="58">
        <f>'IGP2 Governance'!C46</f>
        <v>0</v>
      </c>
      <c r="D119" s="58">
        <f>'IGP2 Governance'!D46</f>
        <v>0</v>
      </c>
      <c r="E119" s="58" t="str">
        <f>'IGP2 Governance'!E46</f>
        <v>…</v>
      </c>
      <c r="F119" s="58" t="str">
        <f>'IGP2 Governance'!F46</f>
        <v>…</v>
      </c>
      <c r="G119" s="58" t="str">
        <f>'IGP2 Governance'!G46</f>
        <v>…</v>
      </c>
      <c r="H119" s="58" t="str">
        <f>'IGP2 Governance'!H46</f>
        <v>…</v>
      </c>
      <c r="I119" s="58">
        <f>'IGP2 Governance'!I46</f>
        <v>0</v>
      </c>
      <c r="J119" s="58">
        <f>'IGP2 Governance'!J46</f>
        <v>0</v>
      </c>
      <c r="K119" s="58">
        <f>'IGP2 Governance'!K46</f>
        <v>0</v>
      </c>
      <c r="L119" s="58">
        <f>'IGP2 Governance'!L46</f>
        <v>0</v>
      </c>
      <c r="M119" s="58">
        <f>'IGP2 Governance'!M46</f>
        <v>0</v>
      </c>
    </row>
    <row r="120" spans="1:17">
      <c r="A120" s="58">
        <f>'IGP2 Governance'!A47</f>
        <v>0</v>
      </c>
      <c r="B120" s="58">
        <f>'IGP2 Governance'!B47</f>
        <v>0</v>
      </c>
      <c r="C120" s="58" t="str">
        <f>'IGP2 Governance'!C47</f>
        <v>G6</v>
      </c>
      <c r="D120" s="58" t="str">
        <f>'IGP2 Governance'!D47</f>
        <v>Nature of subnational governance institutions (level/tier/type)</v>
      </c>
      <c r="E120" s="58">
        <f>'IGP2 Governance'!E47</f>
        <v>0</v>
      </c>
      <c r="F120" s="58">
        <f>'IGP2 Governance'!F47</f>
        <v>0</v>
      </c>
      <c r="G120" s="58">
        <f>'IGP2 Governance'!G47</f>
        <v>0</v>
      </c>
      <c r="H120" s="58">
        <f>'IGP2 Governance'!H47</f>
        <v>0</v>
      </c>
      <c r="I120" s="58">
        <f>'IGP2 Governance'!I47</f>
        <v>0</v>
      </c>
      <c r="J120" s="58">
        <f>'IGP2 Governance'!J47</f>
        <v>0</v>
      </c>
      <c r="K120" s="58">
        <f>'IGP2 Governance'!K47</f>
        <v>0</v>
      </c>
      <c r="L120" s="58">
        <f>'IGP2 Governance'!L47</f>
        <v>0</v>
      </c>
      <c r="M120" s="58">
        <f>'IGP2 Governance'!M47</f>
        <v>0</v>
      </c>
    </row>
    <row r="121" spans="1:17">
      <c r="A121" s="58">
        <f>'IGP2 Governance'!A48</f>
        <v>0</v>
      </c>
      <c r="B121" s="58">
        <f>'IGP2 Governance'!B48</f>
        <v>0</v>
      </c>
      <c r="C121" s="58" t="str">
        <f>'IGP2 Governance'!C48</f>
        <v>G6.1</v>
      </c>
      <c r="D121" s="58" t="str">
        <f>'IGP2 Governance'!D48</f>
        <v xml:space="preserve">Nature of subnational governance institutions (level/tier/type) </v>
      </c>
      <c r="E121" s="58" t="str">
        <f>'IGP2 Governance'!E48</f>
        <v>Hybrid institution</v>
      </c>
      <c r="F121" s="58" t="str">
        <f>'IGP2 Governance'!F48</f>
        <v>Hybrid institution</v>
      </c>
      <c r="G121" s="58" t="str">
        <f>'IGP2 Governance'!G48</f>
        <v>Hybrid institution</v>
      </c>
      <c r="H121" s="58" t="str">
        <f>'IGP2 Governance'!H48</f>
        <v>Non-devolved institution</v>
      </c>
      <c r="I121" s="58">
        <f>'IGP2 Governance'!I48</f>
        <v>0</v>
      </c>
      <c r="J121" s="58">
        <f>'IGP2 Governance'!J48</f>
        <v>0</v>
      </c>
      <c r="K121" s="58">
        <f>'IGP2 Governance'!K48</f>
        <v>0</v>
      </c>
      <c r="L121" s="58">
        <f>'IGP2 Governance'!L48</f>
        <v>0</v>
      </c>
      <c r="M121" s="58">
        <f>'IGP2 Governance'!M48</f>
        <v>0</v>
      </c>
    </row>
    <row r="122" spans="1:17">
      <c r="A122" s="58">
        <f>'IGP2 Governance'!A49</f>
        <v>0</v>
      </c>
      <c r="B122" s="58">
        <f>'IGP2 Governance'!B49</f>
        <v>0</v>
      </c>
      <c r="C122" s="58" t="str">
        <f>'IGP2 Governance'!C49</f>
        <v>G6.2</v>
      </c>
      <c r="D122" s="58" t="str">
        <f>'IGP2 Governance'!D49</f>
        <v>Nature of subnational governance institutions (level/tier/type) - Detailed</v>
      </c>
      <c r="E122" s="58" t="str">
        <f>'IGP2 Governance'!E49</f>
        <v>…</v>
      </c>
      <c r="F122" s="58" t="str">
        <f>'IGP2 Governance'!F49</f>
        <v>…</v>
      </c>
      <c r="G122" s="58" t="str">
        <f>'IGP2 Governance'!G49</f>
        <v>…</v>
      </c>
      <c r="H122" s="58" t="str">
        <f>'IGP2 Governance'!H49</f>
        <v>…</v>
      </c>
      <c r="I122" s="58">
        <f>'IGP2 Governance'!I49</f>
        <v>0</v>
      </c>
      <c r="J122" s="58">
        <f>'IGP2 Governance'!J49</f>
        <v>0</v>
      </c>
      <c r="K122" s="58">
        <f>'IGP2 Governance'!K49</f>
        <v>0</v>
      </c>
      <c r="L122" s="58">
        <f>'IGP2 Governance'!L49</f>
        <v>0</v>
      </c>
      <c r="M122" s="58">
        <f>'IGP2 Governance'!M49</f>
        <v>0</v>
      </c>
    </row>
    <row r="123" spans="1:17">
      <c r="A123" s="58">
        <f>'IGP2 Governance'!A50</f>
        <v>0</v>
      </c>
      <c r="B123" s="58">
        <f>'IGP2 Governance'!B50</f>
        <v>0</v>
      </c>
      <c r="C123" s="58" t="str">
        <f>'IGP2 Governance'!C50</f>
        <v>G6.3</v>
      </c>
      <c r="D123" s="58" t="str">
        <f>'IGP2 Governance'!D50</f>
        <v>If non-devolved: with elected subnational council?</v>
      </c>
      <c r="E123" s="58" t="str">
        <f>'IGP2 Governance'!E50</f>
        <v>…</v>
      </c>
      <c r="F123" s="58" t="str">
        <f>'IGP2 Governance'!F50</f>
        <v>…</v>
      </c>
      <c r="G123" s="58" t="str">
        <f>'IGP2 Governance'!G50</f>
        <v>…</v>
      </c>
      <c r="H123" s="58" t="str">
        <f>'IGP2 Governance'!H50</f>
        <v>Yes</v>
      </c>
      <c r="I123" s="58">
        <f>'IGP2 Governance'!I50</f>
        <v>0</v>
      </c>
      <c r="J123" s="58">
        <f>'IGP2 Governance'!J50</f>
        <v>0</v>
      </c>
      <c r="K123" s="58">
        <f>'IGP2 Governance'!K50</f>
        <v>0</v>
      </c>
      <c r="L123" s="58">
        <f>'IGP2 Governance'!L50</f>
        <v>0</v>
      </c>
      <c r="M123" s="58">
        <f>'IGP2 Governance'!M50</f>
        <v>0</v>
      </c>
    </row>
    <row r="124" spans="1:17" s="199" customFormat="1" ht="12" thickBot="1">
      <c r="A124" s="199">
        <f>'IGP2 Governance'!A51</f>
        <v>0</v>
      </c>
      <c r="B124" s="199">
        <f>'IGP2 Governance'!B51</f>
        <v>0</v>
      </c>
      <c r="C124" s="199">
        <f>'IGP2 Governance'!C51</f>
        <v>0</v>
      </c>
      <c r="D124" s="199">
        <f>'IGP2 Governance'!D51</f>
        <v>0</v>
      </c>
      <c r="E124" s="199">
        <f>'IGP2 Governance'!E51</f>
        <v>0</v>
      </c>
      <c r="F124" s="199">
        <f>'IGP2 Governance'!F51</f>
        <v>0</v>
      </c>
      <c r="G124" s="199">
        <f>'IGP2 Governance'!G51</f>
        <v>0</v>
      </c>
      <c r="H124" s="199">
        <f>'IGP2 Governance'!H51</f>
        <v>0</v>
      </c>
      <c r="I124" s="199">
        <f>'IGP2 Governance'!I51</f>
        <v>0</v>
      </c>
      <c r="J124" s="199">
        <f>'IGP2 Governance'!J51</f>
        <v>0</v>
      </c>
      <c r="K124" s="199">
        <f>'IGP2 Governance'!K51</f>
        <v>0</v>
      </c>
      <c r="L124" s="199">
        <f>'IGP2 Governance'!L51</f>
        <v>0</v>
      </c>
      <c r="M124" s="199">
        <f>'IGP2 Governance'!M51</f>
        <v>0</v>
      </c>
      <c r="N124" s="200"/>
      <c r="O124" s="200"/>
      <c r="P124" s="200"/>
      <c r="Q124" s="200"/>
    </row>
    <row r="125" spans="1:17">
      <c r="A125" s="58">
        <f>'IGP3 Functions'!A1</f>
        <v>0</v>
      </c>
      <c r="B125" s="58">
        <f>'IGP3 Functions'!B1</f>
        <v>0</v>
      </c>
      <c r="C125" s="58">
        <f>'IGP3 Functions'!C1</f>
        <v>0</v>
      </c>
      <c r="D125" s="58">
        <f>'IGP3 Functions'!D1</f>
        <v>0</v>
      </c>
      <c r="E125" s="58">
        <f>'IGP3 Functions'!E1</f>
        <v>0</v>
      </c>
      <c r="F125" s="58">
        <f>'IGP3 Functions'!F1</f>
        <v>0</v>
      </c>
      <c r="G125" s="58">
        <f>'IGP3 Functions'!G1</f>
        <v>0</v>
      </c>
      <c r="H125" s="58">
        <f>'IGP3 Functions'!H1</f>
        <v>0</v>
      </c>
      <c r="I125" s="58">
        <f>'IGP3 Functions'!I1</f>
        <v>0</v>
      </c>
      <c r="J125" s="58">
        <f>'IGP3 Functions'!J1</f>
        <v>0</v>
      </c>
      <c r="K125" s="58">
        <f>'IGP3 Functions'!K1</f>
        <v>0</v>
      </c>
      <c r="L125" s="58"/>
    </row>
    <row r="126" spans="1:17">
      <c r="A126" s="58">
        <f>'IGP3 Functions'!A2</f>
        <v>0</v>
      </c>
      <c r="B126" s="58">
        <f>'IGP3 Functions'!B2</f>
        <v>0</v>
      </c>
      <c r="C126" s="58">
        <f>'IGP3 Functions'!C2</f>
        <v>0</v>
      </c>
      <c r="D126" s="58" t="str">
        <f>'IGP3 Functions'!D2</f>
        <v>LoGICA INTERGOVERNMENTAL PROFILE: DE FACTO FUNCTIONS AND RESPONSIBILITIES OF SUBNATIONAL GOVERNANCE INSTITUTIONS</v>
      </c>
      <c r="E126" s="58">
        <f>'IGP3 Functions'!E2</f>
        <v>0</v>
      </c>
      <c r="F126" s="58">
        <f>'IGP3 Functions'!F2</f>
        <v>0</v>
      </c>
      <c r="G126" s="58">
        <f>'IGP3 Functions'!G2</f>
        <v>0</v>
      </c>
      <c r="H126" s="58">
        <f>'IGP3 Functions'!H2</f>
        <v>0</v>
      </c>
      <c r="I126" s="58">
        <f>'IGP3 Functions'!I2</f>
        <v>0</v>
      </c>
      <c r="J126" s="58">
        <f>'IGP3 Functions'!J2</f>
        <v>0</v>
      </c>
      <c r="K126" s="58">
        <f>'IGP3 Functions'!K2</f>
        <v>0</v>
      </c>
    </row>
    <row r="127" spans="1:17">
      <c r="A127" s="58">
        <f>'IGP3 Functions'!A3</f>
        <v>0</v>
      </c>
      <c r="B127" s="58">
        <f>'IGP3 Functions'!B3</f>
        <v>0</v>
      </c>
      <c r="C127" s="58">
        <f>'IGP3 Functions'!C3</f>
        <v>0</v>
      </c>
      <c r="D127" s="58">
        <f>'IGP3 Functions'!D3</f>
        <v>0</v>
      </c>
      <c r="E127" s="58">
        <f>'IGP3 Functions'!E3</f>
        <v>0</v>
      </c>
      <c r="F127" s="58">
        <f>'IGP3 Functions'!F3</f>
        <v>0</v>
      </c>
      <c r="G127" s="58">
        <f>'IGP3 Functions'!G3</f>
        <v>0</v>
      </c>
      <c r="H127" s="58">
        <f>'IGP3 Functions'!H3</f>
        <v>0</v>
      </c>
      <c r="I127" s="58">
        <f>'IGP3 Functions'!I3</f>
        <v>0</v>
      </c>
      <c r="J127" s="58">
        <f>'IGP3 Functions'!J3</f>
        <v>0</v>
      </c>
      <c r="K127" s="58">
        <f>'IGP3 Functions'!K3</f>
        <v>0</v>
      </c>
    </row>
    <row r="128" spans="1:17">
      <c r="A128" s="58">
        <f>'IGP3 Functions'!A4</f>
        <v>0</v>
      </c>
      <c r="B128" s="58">
        <f>'IGP3 Functions'!B4</f>
        <v>0</v>
      </c>
      <c r="C128" s="58">
        <f>'IGP3 Functions'!C4</f>
        <v>0</v>
      </c>
      <c r="D128" s="58">
        <f>'IGP3 Functions'!D4</f>
        <v>0</v>
      </c>
      <c r="E128" s="58">
        <f>'IGP3 Functions'!E4</f>
        <v>0</v>
      </c>
      <c r="F128" s="58">
        <f>'IGP3 Functions'!F4</f>
        <v>0</v>
      </c>
      <c r="G128" s="58">
        <f>'IGP3 Functions'!G4</f>
        <v>0</v>
      </c>
      <c r="H128" s="58">
        <f>'IGP3 Functions'!H4</f>
        <v>0</v>
      </c>
      <c r="I128" s="58">
        <f>'IGP3 Functions'!I4</f>
        <v>0</v>
      </c>
      <c r="J128" s="58">
        <f>'IGP3 Functions'!J4</f>
        <v>0</v>
      </c>
      <c r="K128" s="58">
        <f>'IGP3 Functions'!K4</f>
        <v>0</v>
      </c>
    </row>
    <row r="129" spans="1:11">
      <c r="A129" s="58">
        <f>'IGP3 Functions'!A5</f>
        <v>0</v>
      </c>
      <c r="B129" s="58">
        <f>'IGP3 Functions'!B5</f>
        <v>0</v>
      </c>
      <c r="C129" s="58" t="str">
        <f>'IGP3 Functions'!C5</f>
        <v>R1</v>
      </c>
      <c r="D129" s="58" t="str">
        <f>'IGP3 Functions'!D5</f>
        <v>Identifying the de facto responsibility for provision of frontline public services</v>
      </c>
      <c r="E129" s="58">
        <f>'IGP3 Functions'!E5</f>
        <v>0</v>
      </c>
      <c r="F129" s="58" t="str">
        <f>'IGP3 Functions'!F5</f>
        <v>Primary responsibility</v>
      </c>
      <c r="G129" s="58">
        <f>'IGP3 Functions'!G5</f>
        <v>0</v>
      </c>
      <c r="H129" s="58">
        <f>'IGP3 Functions'!H5</f>
        <v>0</v>
      </c>
      <c r="I129" s="58" t="str">
        <f>'IGP3 Functions'!I5</f>
        <v>Role of PCEBIs?</v>
      </c>
      <c r="J129" s="58">
        <f>'IGP3 Functions'!J5</f>
        <v>0</v>
      </c>
      <c r="K129" s="58" t="str">
        <f>'IGP3 Functions'!K5</f>
        <v>Comments / Clarification</v>
      </c>
    </row>
    <row r="130" spans="1:11">
      <c r="A130" s="58">
        <f>'IGP3 Functions'!A6</f>
        <v>0</v>
      </c>
      <c r="B130" s="58">
        <f>'IGP3 Functions'!B6</f>
        <v>0</v>
      </c>
      <c r="C130" s="58">
        <f>'IGP3 Functions'!C6</f>
        <v>0</v>
      </c>
      <c r="D130" s="58">
        <f>'IGP3 Functions'!D6</f>
        <v>0</v>
      </c>
      <c r="E130" s="58">
        <f>'IGP3 Functions'!E6</f>
        <v>0</v>
      </c>
      <c r="F130" s="58" t="str">
        <f>'IGP3 Functions'!F6</f>
        <v>HR</v>
      </c>
      <c r="G130" s="58" t="str">
        <f>'IGP3 Functions'!G6</f>
        <v>Capital</v>
      </c>
      <c r="H130" s="58">
        <f>'IGP3 Functions'!H6</f>
        <v>0</v>
      </c>
      <c r="I130" s="58">
        <f>'IGP3 Functions'!I6</f>
        <v>0</v>
      </c>
      <c r="J130" s="58">
        <f>'IGP3 Functions'!J6</f>
        <v>0</v>
      </c>
      <c r="K130" s="58">
        <f>'IGP3 Functions'!K6</f>
        <v>0</v>
      </c>
    </row>
    <row r="131" spans="1:11">
      <c r="A131" s="58">
        <f>'IGP3 Functions'!A7</f>
        <v>0</v>
      </c>
      <c r="B131" s="58">
        <f>'IGP3 Functions'!B7</f>
        <v>0</v>
      </c>
      <c r="C131" s="58">
        <f>'IGP3 Functions'!C7</f>
        <v>0</v>
      </c>
      <c r="D131" s="58">
        <f>'IGP3 Functions'!D7</f>
        <v>0</v>
      </c>
      <c r="E131" s="58">
        <f>'IGP3 Functions'!E7</f>
        <v>0</v>
      </c>
      <c r="F131" s="58">
        <f>'IGP3 Functions'!F7</f>
        <v>0</v>
      </c>
      <c r="G131" s="58">
        <f>'IGP3 Functions'!G7</f>
        <v>0</v>
      </c>
      <c r="H131" s="58">
        <f>'IGP3 Functions'!H7</f>
        <v>0</v>
      </c>
      <c r="I131" s="58">
        <f>'IGP3 Functions'!I7</f>
        <v>0</v>
      </c>
      <c r="J131" s="58">
        <f>'IGP3 Functions'!J7</f>
        <v>0</v>
      </c>
      <c r="K131" s="58">
        <f>'IGP3 Functions'!K7</f>
        <v>0</v>
      </c>
    </row>
    <row r="132" spans="1:11">
      <c r="A132" s="58">
        <f>'IGP3 Functions'!A8</f>
        <v>0</v>
      </c>
      <c r="B132" s="58">
        <f>'IGP3 Functions'!B8</f>
        <v>0</v>
      </c>
      <c r="C132" s="58">
        <f>'IGP3 Functions'!C8</f>
        <v>0</v>
      </c>
      <c r="D132" s="58" t="str">
        <f>'IGP3 Functions'!D8</f>
        <v>General public services (701); Public Order and Safety (703)</v>
      </c>
      <c r="E132" s="58">
        <f>'IGP3 Functions'!E8</f>
        <v>0</v>
      </c>
      <c r="F132" s="58">
        <f>'IGP3 Functions'!F8</f>
        <v>0</v>
      </c>
      <c r="G132" s="58">
        <f>'IGP3 Functions'!G8</f>
        <v>0</v>
      </c>
      <c r="H132" s="58">
        <f>'IGP3 Functions'!H8</f>
        <v>0</v>
      </c>
      <c r="I132" s="58">
        <f>'IGP3 Functions'!I8</f>
        <v>0</v>
      </c>
      <c r="J132" s="58">
        <f>'IGP3 Functions'!J8</f>
        <v>0</v>
      </c>
      <c r="K132" s="58">
        <f>'IGP3 Functions'!K8</f>
        <v>0</v>
      </c>
    </row>
    <row r="133" spans="1:11">
      <c r="A133" s="58">
        <f>'IGP3 Functions'!A9</f>
        <v>0</v>
      </c>
      <c r="B133" s="58">
        <f>'IGP3 Functions'!B9</f>
        <v>0</v>
      </c>
      <c r="C133" s="58" t="str">
        <f>'IGP3 Functions'!C9</f>
        <v>R1.1</v>
      </c>
      <c r="D133" s="58" t="str">
        <f>'IGP3 Functions'!D9</f>
        <v>Civil administration (registration of births/marriages/deaths)*</v>
      </c>
      <c r="E133" s="58">
        <f>'IGP3 Functions'!E9</f>
        <v>0</v>
      </c>
      <c r="F133" s="58" t="str">
        <f>'IGP3 Functions'!F9</f>
        <v>…</v>
      </c>
      <c r="G133" s="58" t="str">
        <f>'IGP3 Functions'!G9</f>
        <v>XX</v>
      </c>
      <c r="H133" s="58">
        <f>'IGP3 Functions'!H9</f>
        <v>0</v>
      </c>
      <c r="I133" s="58" t="str">
        <f>'IGP3 Functions'!I9</f>
        <v>…</v>
      </c>
      <c r="J133" s="58">
        <f>'IGP3 Functions'!J9</f>
        <v>0</v>
      </c>
      <c r="K133" s="58">
        <f>'IGP3 Functions'!K9</f>
        <v>0</v>
      </c>
    </row>
    <row r="134" spans="1:11">
      <c r="A134" s="58">
        <f>'IGP3 Functions'!A10</f>
        <v>0</v>
      </c>
      <c r="B134" s="58">
        <f>'IGP3 Functions'!B10</f>
        <v>0</v>
      </c>
      <c r="C134" s="58" t="str">
        <f>'IGP3 Functions'!C10</f>
        <v>R1.3</v>
      </c>
      <c r="D134" s="58" t="str">
        <f>'IGP3 Functions'!D10</f>
        <v>Fire protection (7032)</v>
      </c>
      <c r="E134" s="58">
        <f>'IGP3 Functions'!E10</f>
        <v>0</v>
      </c>
      <c r="F134" s="58" t="str">
        <f>'IGP3 Functions'!F10</f>
        <v>…</v>
      </c>
      <c r="G134" s="58" t="str">
        <f>'IGP3 Functions'!G10</f>
        <v>XX</v>
      </c>
      <c r="H134" s="58">
        <f>'IGP3 Functions'!H10</f>
        <v>0</v>
      </c>
      <c r="I134" s="58" t="str">
        <f>'IGP3 Functions'!I10</f>
        <v>…</v>
      </c>
      <c r="J134" s="58">
        <f>'IGP3 Functions'!J10</f>
        <v>0</v>
      </c>
      <c r="K134" s="58">
        <f>'IGP3 Functions'!K10</f>
        <v>0</v>
      </c>
    </row>
    <row r="135" spans="1:11">
      <c r="A135" s="58">
        <f>'IGP3 Functions'!A11</f>
        <v>0</v>
      </c>
      <c r="B135" s="58">
        <f>'IGP3 Functions'!B11</f>
        <v>0</v>
      </c>
      <c r="C135" s="58">
        <f>'IGP3 Functions'!C11</f>
        <v>0</v>
      </c>
      <c r="D135" s="58" t="str">
        <f>'IGP3 Functions'!D11</f>
        <v>Economic Affairs (704)</v>
      </c>
      <c r="E135" s="58">
        <f>'IGP3 Functions'!E11</f>
        <v>0</v>
      </c>
      <c r="F135" s="58">
        <f>'IGP3 Functions'!F11</f>
        <v>0</v>
      </c>
      <c r="G135" s="58">
        <f>'IGP3 Functions'!G11</f>
        <v>0</v>
      </c>
      <c r="H135" s="58">
        <f>'IGP3 Functions'!H11</f>
        <v>0</v>
      </c>
      <c r="I135" s="58">
        <f>'IGP3 Functions'!I11</f>
        <v>0</v>
      </c>
      <c r="J135" s="58">
        <f>'IGP3 Functions'!J11</f>
        <v>0</v>
      </c>
      <c r="K135" s="58">
        <f>'IGP3 Functions'!K11</f>
        <v>0</v>
      </c>
    </row>
    <row r="136" spans="1:11">
      <c r="A136" s="58">
        <f>'IGP3 Functions'!A12</f>
        <v>0</v>
      </c>
      <c r="B136" s="58">
        <f>'IGP3 Functions'!B12</f>
        <v>0</v>
      </c>
      <c r="C136" s="58" t="str">
        <f>'IGP3 Functions'!C12</f>
        <v>R1.4</v>
      </c>
      <c r="D136" s="58" t="str">
        <f>'IGP3 Functions'!D12</f>
        <v>Agricultural extension / livestock services (70421*)</v>
      </c>
      <c r="E136" s="58">
        <f>'IGP3 Functions'!E12</f>
        <v>0</v>
      </c>
      <c r="F136" s="58" t="str">
        <f>'IGP3 Functions'!F12</f>
        <v>…</v>
      </c>
      <c r="G136" s="58" t="str">
        <f>'IGP3 Functions'!G12</f>
        <v>…</v>
      </c>
      <c r="H136" s="58">
        <f>'IGP3 Functions'!H12</f>
        <v>0</v>
      </c>
      <c r="I136" s="58" t="str">
        <f>'IGP3 Functions'!I12</f>
        <v>…</v>
      </c>
      <c r="J136" s="58">
        <f>'IGP3 Functions'!J12</f>
        <v>0</v>
      </c>
      <c r="K136" s="58">
        <f>'IGP3 Functions'!K12</f>
        <v>0</v>
      </c>
    </row>
    <row r="137" spans="1:11">
      <c r="A137" s="58">
        <f>'IGP3 Functions'!A13</f>
        <v>0</v>
      </c>
      <c r="B137" s="58">
        <f>'IGP3 Functions'!B13</f>
        <v>0</v>
      </c>
      <c r="C137" s="58" t="str">
        <f>'IGP3 Functions'!C13</f>
        <v>R1.8</v>
      </c>
      <c r="D137" s="58" t="str">
        <f>'IGP3 Functions'!D13</f>
        <v>Public transit (70456)</v>
      </c>
      <c r="E137" s="58">
        <f>'IGP3 Functions'!E13</f>
        <v>0</v>
      </c>
      <c r="F137" s="58" t="str">
        <f>'IGP3 Functions'!F13</f>
        <v>…</v>
      </c>
      <c r="G137" s="58" t="str">
        <f>'IGP3 Functions'!G13</f>
        <v>…</v>
      </c>
      <c r="H137" s="58">
        <f>'IGP3 Functions'!H13</f>
        <v>0</v>
      </c>
      <c r="I137" s="58" t="str">
        <f>'IGP3 Functions'!I13</f>
        <v>…</v>
      </c>
      <c r="J137" s="58">
        <f>'IGP3 Functions'!J13</f>
        <v>0</v>
      </c>
      <c r="K137" s="58">
        <f>'IGP3 Functions'!K13</f>
        <v>0</v>
      </c>
    </row>
    <row r="138" spans="1:11">
      <c r="A138" s="58">
        <f>'IGP3 Functions'!A14</f>
        <v>0</v>
      </c>
      <c r="B138" s="58">
        <f>'IGP3 Functions'!B14</f>
        <v>0</v>
      </c>
      <c r="C138" s="58">
        <f>'IGP3 Functions'!C14</f>
        <v>0</v>
      </c>
      <c r="D138" s="58" t="str">
        <f>'IGP3 Functions'!D14</f>
        <v>Environmental Protection (705)</v>
      </c>
      <c r="E138" s="58">
        <f>'IGP3 Functions'!E14</f>
        <v>0</v>
      </c>
      <c r="F138" s="58">
        <f>'IGP3 Functions'!F14</f>
        <v>0</v>
      </c>
      <c r="G138" s="58">
        <f>'IGP3 Functions'!G14</f>
        <v>0</v>
      </c>
      <c r="H138" s="58">
        <f>'IGP3 Functions'!H14</f>
        <v>0</v>
      </c>
      <c r="I138" s="58">
        <f>'IGP3 Functions'!I14</f>
        <v>0</v>
      </c>
      <c r="J138" s="58">
        <f>'IGP3 Functions'!J14</f>
        <v>0</v>
      </c>
      <c r="K138" s="58">
        <f>'IGP3 Functions'!K14</f>
        <v>0</v>
      </c>
    </row>
    <row r="139" spans="1:11">
      <c r="A139" s="58">
        <f>'IGP3 Functions'!A15</f>
        <v>0</v>
      </c>
      <c r="B139" s="58">
        <f>'IGP3 Functions'!B15</f>
        <v>0</v>
      </c>
      <c r="C139" s="58" t="str">
        <f>'IGP3 Functions'!C15</f>
        <v>R1.11</v>
      </c>
      <c r="D139" s="58" t="str">
        <f>'IGP3 Functions'!D15</f>
        <v>Waste management (7051)</v>
      </c>
      <c r="E139" s="58">
        <f>'IGP3 Functions'!E15</f>
        <v>0</v>
      </c>
      <c r="F139" s="58" t="str">
        <f>'IGP3 Functions'!F15</f>
        <v>…</v>
      </c>
      <c r="G139" s="58" t="str">
        <f>'IGP3 Functions'!G15</f>
        <v>…</v>
      </c>
      <c r="H139" s="58">
        <f>'IGP3 Functions'!H15</f>
        <v>0</v>
      </c>
      <c r="I139" s="58" t="str">
        <f>'IGP3 Functions'!I15</f>
        <v>…</v>
      </c>
      <c r="J139" s="58">
        <f>'IGP3 Functions'!J15</f>
        <v>0</v>
      </c>
      <c r="K139" s="58">
        <f>'IGP3 Functions'!K15</f>
        <v>0</v>
      </c>
    </row>
    <row r="140" spans="1:11">
      <c r="A140" s="58">
        <f>'IGP3 Functions'!A16</f>
        <v>0</v>
      </c>
      <c r="B140" s="58">
        <f>'IGP3 Functions'!B16</f>
        <v>0</v>
      </c>
      <c r="C140" s="58">
        <f>'IGP3 Functions'!C16</f>
        <v>0</v>
      </c>
      <c r="D140" s="58" t="str">
        <f>'IGP3 Functions'!D16</f>
        <v>Housing and Community Amenities (706)</v>
      </c>
      <c r="E140" s="58">
        <f>'IGP3 Functions'!E16</f>
        <v>0</v>
      </c>
      <c r="F140" s="58">
        <f>'IGP3 Functions'!F16</f>
        <v>0</v>
      </c>
      <c r="G140" s="58">
        <f>'IGP3 Functions'!G16</f>
        <v>0</v>
      </c>
      <c r="H140" s="58">
        <f>'IGP3 Functions'!H16</f>
        <v>0</v>
      </c>
      <c r="I140" s="58">
        <f>'IGP3 Functions'!I16</f>
        <v>0</v>
      </c>
      <c r="J140" s="58">
        <f>'IGP3 Functions'!J16</f>
        <v>0</v>
      </c>
      <c r="K140" s="58">
        <f>'IGP3 Functions'!K16</f>
        <v>0</v>
      </c>
    </row>
    <row r="141" spans="1:11">
      <c r="A141" s="58">
        <f>'IGP3 Functions'!A17</f>
        <v>0</v>
      </c>
      <c r="B141" s="58">
        <f>'IGP3 Functions'!B17</f>
        <v>0</v>
      </c>
      <c r="C141" s="58" t="str">
        <f>'IGP3 Functions'!C17</f>
        <v>R2.1</v>
      </c>
      <c r="D141" s="58" t="str">
        <f>'IGP3 Functions'!D17</f>
        <v xml:space="preserve">Land use planning and zoning </v>
      </c>
      <c r="E141" s="58">
        <f>'IGP3 Functions'!E17</f>
        <v>0</v>
      </c>
      <c r="F141" s="58" t="str">
        <f>'IGP3 Functions'!F17</f>
        <v>…</v>
      </c>
      <c r="G141" s="58" t="str">
        <f>'IGP3 Functions'!G17</f>
        <v>XX</v>
      </c>
      <c r="H141" s="58">
        <f>'IGP3 Functions'!H17</f>
        <v>0</v>
      </c>
      <c r="I141" s="58" t="str">
        <f>'IGP3 Functions'!I17</f>
        <v>…</v>
      </c>
      <c r="J141" s="58">
        <f>'IGP3 Functions'!J17</f>
        <v>0</v>
      </c>
      <c r="K141" s="58">
        <f>'IGP3 Functions'!K17</f>
        <v>0</v>
      </c>
    </row>
    <row r="142" spans="1:11">
      <c r="A142" s="58">
        <f>'IGP3 Functions'!A18</f>
        <v>0</v>
      </c>
      <c r="B142" s="58">
        <f>'IGP3 Functions'!B18</f>
        <v>0</v>
      </c>
      <c r="C142" s="58" t="str">
        <f>'IGP3 Functions'!C18</f>
        <v>R2.4</v>
      </c>
      <c r="D142" s="58" t="str">
        <f>'IGP3 Functions'!D18</f>
        <v>Building and construction regulation; building permits</v>
      </c>
      <c r="E142" s="58">
        <f>'IGP3 Functions'!E18</f>
        <v>0</v>
      </c>
      <c r="F142" s="58" t="str">
        <f>'IGP3 Functions'!F18</f>
        <v>…</v>
      </c>
      <c r="G142" s="58" t="str">
        <f>'IGP3 Functions'!G18</f>
        <v>XX</v>
      </c>
      <c r="H142" s="58">
        <f>'IGP3 Functions'!H18</f>
        <v>0</v>
      </c>
      <c r="I142" s="58" t="str">
        <f>'IGP3 Functions'!I18</f>
        <v>…</v>
      </c>
      <c r="J142" s="58">
        <f>'IGP3 Functions'!J18</f>
        <v>0</v>
      </c>
      <c r="K142" s="58">
        <f>'IGP3 Functions'!K18</f>
        <v>0</v>
      </c>
    </row>
    <row r="143" spans="1:11">
      <c r="A143" s="58">
        <f>'IGP3 Functions'!A19</f>
        <v>0</v>
      </c>
      <c r="B143" s="58">
        <f>'IGP3 Functions'!B19</f>
        <v>0</v>
      </c>
      <c r="C143" s="58" t="str">
        <f>'IGP3 Functions'!C19</f>
        <v>R1.16</v>
      </c>
      <c r="D143" s="58" t="str">
        <f>'IGP3 Functions'!D19</f>
        <v>Water supply (7063)</v>
      </c>
      <c r="E143" s="58">
        <f>'IGP3 Functions'!E19</f>
        <v>0</v>
      </c>
      <c r="F143" s="58" t="str">
        <f>'IGP3 Functions'!F19</f>
        <v>…</v>
      </c>
      <c r="G143" s="58" t="str">
        <f>'IGP3 Functions'!G19</f>
        <v>…</v>
      </c>
      <c r="H143" s="58">
        <f>'IGP3 Functions'!H19</f>
        <v>0</v>
      </c>
      <c r="I143" s="58" t="str">
        <f>'IGP3 Functions'!I19</f>
        <v>…</v>
      </c>
      <c r="J143" s="58">
        <f>'IGP3 Functions'!J19</f>
        <v>0</v>
      </c>
      <c r="K143" s="58">
        <f>'IGP3 Functions'!K19</f>
        <v>0</v>
      </c>
    </row>
    <row r="144" spans="1:11">
      <c r="A144" s="58">
        <f>'IGP3 Functions'!A20</f>
        <v>0</v>
      </c>
      <c r="B144" s="58">
        <f>'IGP3 Functions'!B20</f>
        <v>0</v>
      </c>
      <c r="C144" s="58" t="str">
        <f>'IGP3 Functions'!C20</f>
        <v>R1.17</v>
      </c>
      <c r="D144" s="58" t="str">
        <f>'IGP3 Functions'!D20</f>
        <v>Street lighting (7064)</v>
      </c>
      <c r="E144" s="58">
        <f>'IGP3 Functions'!E20</f>
        <v>0</v>
      </c>
      <c r="F144" s="58" t="str">
        <f>'IGP3 Functions'!F20</f>
        <v>…</v>
      </c>
      <c r="G144" s="58" t="str">
        <f>'IGP3 Functions'!G20</f>
        <v>…</v>
      </c>
      <c r="H144" s="58">
        <f>'IGP3 Functions'!H20</f>
        <v>0</v>
      </c>
      <c r="I144" s="58" t="str">
        <f>'IGP3 Functions'!I20</f>
        <v>…</v>
      </c>
      <c r="J144" s="58">
        <f>'IGP3 Functions'!J20</f>
        <v>0</v>
      </c>
      <c r="K144" s="58">
        <f>'IGP3 Functions'!K20</f>
        <v>0</v>
      </c>
    </row>
    <row r="145" spans="1:17">
      <c r="A145" s="58">
        <f>'IGP3 Functions'!A21</f>
        <v>0</v>
      </c>
      <c r="B145" s="58">
        <f>'IGP3 Functions'!B21</f>
        <v>0</v>
      </c>
      <c r="C145" s="58">
        <f>'IGP3 Functions'!C21</f>
        <v>0</v>
      </c>
      <c r="D145" s="58" t="str">
        <f>'IGP3 Functions'!D21</f>
        <v>Health (707)</v>
      </c>
      <c r="E145" s="58">
        <f>'IGP3 Functions'!E21</f>
        <v>0</v>
      </c>
      <c r="F145" s="58">
        <f>'IGP3 Functions'!F21</f>
        <v>0</v>
      </c>
      <c r="G145" s="58">
        <f>'IGP3 Functions'!G21</f>
        <v>0</v>
      </c>
      <c r="H145" s="58">
        <f>'IGP3 Functions'!H21</f>
        <v>0</v>
      </c>
      <c r="I145" s="58">
        <f>'IGP3 Functions'!I21</f>
        <v>0</v>
      </c>
      <c r="J145" s="58">
        <f>'IGP3 Functions'!J21</f>
        <v>0</v>
      </c>
      <c r="K145" s="58">
        <f>'IGP3 Functions'!K21</f>
        <v>0</v>
      </c>
    </row>
    <row r="146" spans="1:17">
      <c r="A146" s="58">
        <f>'IGP3 Functions'!A22</f>
        <v>0</v>
      </c>
      <c r="B146" s="58">
        <f>'IGP3 Functions'!B22</f>
        <v>0</v>
      </c>
      <c r="C146" s="58" t="str">
        <f>'IGP3 Functions'!C22</f>
        <v>R1.19</v>
      </c>
      <c r="D146" s="58" t="str">
        <f>'IGP3 Functions'!D22</f>
        <v>Public health and outpatient services (7072,7074)</v>
      </c>
      <c r="E146" s="58">
        <f>'IGP3 Functions'!E22</f>
        <v>0</v>
      </c>
      <c r="F146" s="58" t="str">
        <f>'IGP3 Functions'!F22</f>
        <v>…</v>
      </c>
      <c r="G146" s="58" t="str">
        <f>'IGP3 Functions'!G22</f>
        <v>…</v>
      </c>
      <c r="H146" s="58">
        <f>'IGP3 Functions'!H22</f>
        <v>0</v>
      </c>
      <c r="I146" s="58" t="str">
        <f>'IGP3 Functions'!I22</f>
        <v>…</v>
      </c>
      <c r="J146" s="58">
        <f>'IGP3 Functions'!J22</f>
        <v>0</v>
      </c>
      <c r="K146" s="58">
        <f>'IGP3 Functions'!K22</f>
        <v>0</v>
      </c>
    </row>
    <row r="147" spans="1:17">
      <c r="A147" s="58">
        <f>'IGP3 Functions'!A23</f>
        <v>0</v>
      </c>
      <c r="B147" s="58">
        <f>'IGP3 Functions'!B23</f>
        <v>0</v>
      </c>
      <c r="C147" s="58">
        <f>'IGP3 Functions'!C23</f>
        <v>0</v>
      </c>
      <c r="D147" s="58" t="str">
        <f>'IGP3 Functions'!D23</f>
        <v>Recreation, culture, and religion (708)</v>
      </c>
      <c r="E147" s="58">
        <f>'IGP3 Functions'!E23</f>
        <v>0</v>
      </c>
      <c r="F147" s="58">
        <f>'IGP3 Functions'!F23</f>
        <v>0</v>
      </c>
      <c r="G147" s="58">
        <f>'IGP3 Functions'!G23</f>
        <v>0</v>
      </c>
      <c r="H147" s="58">
        <f>'IGP3 Functions'!H23</f>
        <v>0</v>
      </c>
      <c r="I147" s="58">
        <f>'IGP3 Functions'!I23</f>
        <v>0</v>
      </c>
      <c r="J147" s="58">
        <f>'IGP3 Functions'!J23</f>
        <v>0</v>
      </c>
      <c r="K147" s="58">
        <f>'IGP3 Functions'!K23</f>
        <v>0</v>
      </c>
    </row>
    <row r="148" spans="1:17">
      <c r="A148" s="58">
        <f>'IGP3 Functions'!A24</f>
        <v>0</v>
      </c>
      <c r="B148" s="58">
        <f>'IGP3 Functions'!B24</f>
        <v>0</v>
      </c>
      <c r="C148" s="58" t="str">
        <f>'IGP3 Functions'!C24</f>
        <v>R1.20</v>
      </c>
      <c r="D148" s="58" t="str">
        <f>'IGP3 Functions'!D24</f>
        <v>Recreation and sporting services (7081) – includes parks</v>
      </c>
      <c r="E148" s="58">
        <f>'IGP3 Functions'!E24</f>
        <v>0</v>
      </c>
      <c r="F148" s="58" t="str">
        <f>'IGP3 Functions'!F24</f>
        <v>…</v>
      </c>
      <c r="G148" s="58" t="str">
        <f>'IGP3 Functions'!G24</f>
        <v>…</v>
      </c>
      <c r="H148" s="58">
        <f>'IGP3 Functions'!H24</f>
        <v>0</v>
      </c>
      <c r="I148" s="58" t="str">
        <f>'IGP3 Functions'!I24</f>
        <v>…</v>
      </c>
      <c r="J148" s="58">
        <f>'IGP3 Functions'!J24</f>
        <v>0</v>
      </c>
      <c r="K148" s="58">
        <f>'IGP3 Functions'!K24</f>
        <v>0</v>
      </c>
    </row>
    <row r="149" spans="1:17">
      <c r="A149" s="58">
        <f>'IGP3 Functions'!A25</f>
        <v>0</v>
      </c>
      <c r="B149" s="58">
        <f>'IGP3 Functions'!B25</f>
        <v>0</v>
      </c>
      <c r="C149" s="58">
        <f>'IGP3 Functions'!C25</f>
        <v>0</v>
      </c>
      <c r="D149" s="58" t="str">
        <f>'IGP3 Functions'!D25</f>
        <v>Education (709)</v>
      </c>
      <c r="E149" s="58">
        <f>'IGP3 Functions'!E25</f>
        <v>0</v>
      </c>
      <c r="F149" s="58">
        <f>'IGP3 Functions'!F25</f>
        <v>0</v>
      </c>
      <c r="G149" s="58">
        <f>'IGP3 Functions'!G25</f>
        <v>0</v>
      </c>
      <c r="H149" s="58">
        <f>'IGP3 Functions'!H25</f>
        <v>0</v>
      </c>
      <c r="I149" s="58">
        <f>'IGP3 Functions'!I25</f>
        <v>0</v>
      </c>
      <c r="J149" s="58">
        <f>'IGP3 Functions'!J25</f>
        <v>0</v>
      </c>
      <c r="K149" s="58">
        <f>'IGP3 Functions'!K25</f>
        <v>0</v>
      </c>
    </row>
    <row r="150" spans="1:17">
      <c r="A150" s="58">
        <f>'IGP3 Functions'!A26</f>
        <v>0</v>
      </c>
      <c r="B150" s="58">
        <f>'IGP3 Functions'!B26</f>
        <v>0</v>
      </c>
      <c r="C150" s="58" t="str">
        <f>'IGP3 Functions'!C26</f>
        <v>R1.23</v>
      </c>
      <c r="D150" s="58" t="str">
        <f>'IGP3 Functions'!D26</f>
        <v>Primary Education (70912)</v>
      </c>
      <c r="E150" s="58">
        <f>'IGP3 Functions'!E26</f>
        <v>0</v>
      </c>
      <c r="F150" s="58" t="str">
        <f>'IGP3 Functions'!F26</f>
        <v>…</v>
      </c>
      <c r="G150" s="58" t="str">
        <f>'IGP3 Functions'!G26</f>
        <v>…</v>
      </c>
      <c r="H150" s="58">
        <f>'IGP3 Functions'!H26</f>
        <v>0</v>
      </c>
      <c r="I150" s="58" t="str">
        <f>'IGP3 Functions'!I26</f>
        <v>…</v>
      </c>
      <c r="J150" s="58">
        <f>'IGP3 Functions'!J26</f>
        <v>0</v>
      </c>
      <c r="K150" s="58">
        <f>'IGP3 Functions'!K26</f>
        <v>0</v>
      </c>
    </row>
    <row r="151" spans="1:17" s="199" customFormat="1" ht="12" thickBot="1">
      <c r="A151" s="199">
        <f>'IGP3 Functions'!A27</f>
        <v>0</v>
      </c>
      <c r="B151" s="199">
        <f>'IGP3 Functions'!B27</f>
        <v>0</v>
      </c>
      <c r="C151" s="199">
        <f>'IGP3 Functions'!C27</f>
        <v>0</v>
      </c>
      <c r="D151" s="199">
        <f>'IGP3 Functions'!D27</f>
        <v>0</v>
      </c>
      <c r="E151" s="199">
        <f>'IGP3 Functions'!E27</f>
        <v>0</v>
      </c>
      <c r="F151" s="199">
        <f>'IGP3 Functions'!F27</f>
        <v>0</v>
      </c>
      <c r="G151" s="199">
        <f>'IGP3 Functions'!G27</f>
        <v>0</v>
      </c>
      <c r="H151" s="199">
        <f>'IGP3 Functions'!H27</f>
        <v>0</v>
      </c>
      <c r="I151" s="199">
        <f>'IGP3 Functions'!I27</f>
        <v>0</v>
      </c>
      <c r="J151" s="199">
        <f>'IGP3 Functions'!J27</f>
        <v>0</v>
      </c>
      <c r="K151" s="199">
        <f>'IGP3 Functions'!K27</f>
        <v>0</v>
      </c>
      <c r="L151" s="198"/>
      <c r="N151" s="200"/>
      <c r="O151" s="200"/>
      <c r="P151" s="200"/>
      <c r="Q151" s="200"/>
    </row>
    <row r="152" spans="1:17">
      <c r="A152" s="58">
        <f>'IGP Info'!A1</f>
        <v>0</v>
      </c>
      <c r="B152" s="58">
        <f>'IGP Info'!B1</f>
        <v>0</v>
      </c>
      <c r="C152" s="58">
        <f>'IGP Info'!C1</f>
        <v>0</v>
      </c>
      <c r="D152" s="58">
        <f>'IGP Info'!D1</f>
        <v>0</v>
      </c>
      <c r="E152" s="58">
        <f>'IGP Info'!E1</f>
        <v>0</v>
      </c>
    </row>
    <row r="153" spans="1:17">
      <c r="A153" s="58">
        <f>'IGP Info'!A2</f>
        <v>0</v>
      </c>
      <c r="B153" s="58">
        <f>'IGP Info'!B2</f>
        <v>0</v>
      </c>
      <c r="C153" s="58">
        <f>'IGP Info'!C2</f>
        <v>0</v>
      </c>
      <c r="D153" s="58" t="str">
        <f>'IGP Info'!D2</f>
        <v>LOCAL GOVERNANCE INSTITUTIONS COMPARATIVE ASSESSMENT (LoGICA) PROFILE: PROFILE COMPLETION INFORMATION</v>
      </c>
      <c r="E153" s="58">
        <f>'IGP Info'!E2</f>
        <v>0</v>
      </c>
    </row>
    <row r="154" spans="1:17">
      <c r="A154" s="58">
        <f>'IGP Info'!A3</f>
        <v>0</v>
      </c>
      <c r="B154" s="58">
        <f>'IGP Info'!B3</f>
        <v>0</v>
      </c>
      <c r="C154" s="58">
        <f>'IGP Info'!C3</f>
        <v>0</v>
      </c>
      <c r="D154" s="58">
        <f>'IGP Info'!D3</f>
        <v>0</v>
      </c>
      <c r="E154" s="58">
        <f>'IGP Info'!E3</f>
        <v>0</v>
      </c>
    </row>
    <row r="155" spans="1:17">
      <c r="A155" s="58">
        <f>'IGP Info'!A4</f>
        <v>0</v>
      </c>
      <c r="B155" s="58">
        <f>'IGP Info'!B4</f>
        <v>0</v>
      </c>
      <c r="C155" s="58">
        <f>'IGP Info'!C4</f>
        <v>0</v>
      </c>
      <c r="D155" s="58">
        <f>'IGP Info'!D4</f>
        <v>0</v>
      </c>
      <c r="E155" s="58">
        <f>'IGP Info'!E4</f>
        <v>0</v>
      </c>
    </row>
    <row r="156" spans="1:17">
      <c r="A156" s="58">
        <f>'IGP Info'!A5</f>
        <v>0</v>
      </c>
      <c r="B156" s="58">
        <f>'IGP Info'!B5</f>
        <v>0</v>
      </c>
      <c r="C156" s="58" t="str">
        <f>'IGP Info'!C5</f>
        <v>Z1</v>
      </c>
      <c r="D156" s="58" t="str">
        <f>'IGP Info'!D5</f>
        <v>Completion of LoGICA Assessment and Profile</v>
      </c>
      <c r="E156" s="58">
        <f>'IGP Info'!E5</f>
        <v>0</v>
      </c>
    </row>
    <row r="157" spans="1:17">
      <c r="A157" s="58">
        <f>'IGP Info'!A6</f>
        <v>0</v>
      </c>
      <c r="B157" s="58">
        <f>'IGP Info'!B6</f>
        <v>0</v>
      </c>
      <c r="C157" s="58" t="str">
        <f>'IGP Info'!C6</f>
        <v>Z1.1</v>
      </c>
      <c r="D157" s="58" t="str">
        <f>'IGP Info'!D6</f>
        <v>Name(s) of researcher(s) completing IGP</v>
      </c>
      <c r="E157" s="58" t="str">
        <f>'IGP Info'!E6</f>
        <v>Wabwire Martin Morris</v>
      </c>
    </row>
    <row r="158" spans="1:17">
      <c r="A158" s="58">
        <f>'IGP Info'!A7</f>
        <v>0</v>
      </c>
      <c r="B158" s="58">
        <f>'IGP Info'!B7</f>
        <v>0</v>
      </c>
      <c r="C158" s="58" t="str">
        <f>'IGP Info'!C7</f>
        <v>Z1.2</v>
      </c>
      <c r="D158" s="58" t="str">
        <f>'IGP Info'!D7</f>
        <v>Name of peer reviewer(s) / country expert(s) (if any)</v>
      </c>
      <c r="E158" s="58">
        <f>'IGP Info'!E7</f>
        <v>0</v>
      </c>
    </row>
    <row r="159" spans="1:17">
      <c r="A159" s="58">
        <f>'IGP Info'!A8</f>
        <v>0</v>
      </c>
      <c r="B159" s="58">
        <f>'IGP Info'!B8</f>
        <v>0</v>
      </c>
      <c r="C159" s="58" t="str">
        <f>'IGP Info'!C8</f>
        <v>Z1.3</v>
      </c>
      <c r="D159" s="58" t="str">
        <f>'IGP Info'!D8</f>
        <v>Name of LPSA Reviewer</v>
      </c>
      <c r="E159" s="58" t="str">
        <f>'IGP Info'!E8</f>
        <v>Nick Travis</v>
      </c>
    </row>
    <row r="160" spans="1:17">
      <c r="A160" s="58">
        <f>'IGP Info'!A9</f>
        <v>0</v>
      </c>
      <c r="B160" s="58">
        <f>'IGP Info'!B9</f>
        <v>0</v>
      </c>
      <c r="C160" s="58">
        <f>'IGP Info'!C9</f>
        <v>0</v>
      </c>
      <c r="D160" s="58">
        <f>'IGP Info'!D9</f>
        <v>0</v>
      </c>
      <c r="E160" s="58">
        <f>'IGP Info'!E9</f>
        <v>0</v>
      </c>
    </row>
    <row r="161" spans="1:5">
      <c r="A161" s="58">
        <f>'IGP Info'!A10</f>
        <v>0</v>
      </c>
      <c r="B161" s="58">
        <f>'IGP Info'!B10</f>
        <v>0</v>
      </c>
      <c r="C161" s="58" t="str">
        <f>'IGP Info'!C10</f>
        <v>Z4</v>
      </c>
      <c r="D161" s="58" t="str">
        <f>'IGP Info'!D10</f>
        <v>LoGICA Assessment Abstract</v>
      </c>
      <c r="E161" s="58">
        <f>'IGP Info'!E10</f>
        <v>0</v>
      </c>
    </row>
    <row r="162" spans="1:5">
      <c r="A162" s="58">
        <f>'IGP Info'!A11</f>
        <v>0</v>
      </c>
      <c r="B162" s="58">
        <f>'IGP Info'!B11</f>
        <v>0</v>
      </c>
      <c r="C162" s="58">
        <f>'IGP Info'!C11</f>
        <v>0</v>
      </c>
      <c r="D162" s="58">
        <f>'IGP Info'!D11</f>
        <v>0</v>
      </c>
      <c r="E162" s="58">
        <f>'IGP Info'!E11</f>
        <v>0</v>
      </c>
    </row>
    <row r="163" spans="1:5">
      <c r="A163" s="58">
        <f>'IGP Info'!A12</f>
        <v>0</v>
      </c>
      <c r="B163" s="58">
        <f>'IGP Info'!B12</f>
        <v>0</v>
      </c>
      <c r="C163" s="58" t="str">
        <f>'IGP Info'!C12</f>
        <v>Z4.1</v>
      </c>
      <c r="D163" s="58" t="str">
        <f>'IGP Info'!D12</f>
        <v>General Intergovernment Context - One paragraph</v>
      </c>
      <c r="E163" s="58">
        <f>'IGP Info'!E12</f>
        <v>0</v>
      </c>
    </row>
    <row r="164" spans="1:5">
      <c r="A164" s="58">
        <f>'IGP Info'!A13</f>
        <v>0</v>
      </c>
      <c r="B164" s="58">
        <f>'IGP Info'!B13</f>
        <v>0</v>
      </c>
      <c r="C164" s="58">
        <f>'IGP Info'!C13</f>
        <v>0</v>
      </c>
      <c r="D164" s="58" t="str">
        <f>'IGP Info'!D13</f>
        <v>Uganda is a unitary republic in Eastern Africa. The country’s intergovernmental architecture is based on directives principle and provisions contained in the 1995 Constitution, which indicates that the State “shall be guided by the principle of decentralisation and devolution of governmental functions and powers to the people at appropriate levels where they can best manage and direct their own affairs.” The constitution further specifies that the local government system is based on district units, under which there shall be such local governments and administrative units as provided for by national legislation.
 In practice, local governance in Uganda is structured across five levels, ranging from the District and City Councils level (immediately below the national government) to Villages and Cells closest to the people. Local governments deliver a wide range of basic services, including primary education, healthcare, roads, water supply and agricultural extension services. In practice, however, local governments in Uganda have limited autonomy, due to the central government maintaining significant budgetary and administrative control over their activities, as well as through sector policies, standards and intergovernmental grant arrangements which are prescriptive and significantly limit local discretion.</v>
      </c>
      <c r="E164" s="58">
        <f>'IGP Info'!E13</f>
        <v>0</v>
      </c>
    </row>
    <row r="165" spans="1:5">
      <c r="A165" s="58">
        <f>'IGP Info'!A14</f>
        <v>0</v>
      </c>
      <c r="B165" s="58">
        <f>'IGP Info'!B14</f>
        <v>0</v>
      </c>
      <c r="C165" s="58">
        <f>'IGP Info'!C14</f>
        <v>0</v>
      </c>
      <c r="D165" s="58">
        <f>'IGP Info'!D14</f>
        <v>0</v>
      </c>
      <c r="E165" s="58">
        <f>'IGP Info'!E14</f>
        <v>0</v>
      </c>
    </row>
    <row r="166" spans="1:5">
      <c r="A166" s="58">
        <f>'IGP Info'!A15</f>
        <v>0</v>
      </c>
      <c r="B166" s="58">
        <f>'IGP Info'!B15</f>
        <v>0</v>
      </c>
      <c r="C166" s="58" t="str">
        <f>'IGP Info'!C15</f>
        <v>Z4.2</v>
      </c>
      <c r="D166" s="58" t="str">
        <f>'IGP Info'!D15</f>
        <v>Subnational governance structure - One paragraph</v>
      </c>
      <c r="E166" s="58">
        <f>'IGP Info'!E15</f>
        <v>0</v>
      </c>
    </row>
    <row r="167" spans="1:5">
      <c r="A167" s="58">
        <f>'IGP Info'!A16</f>
        <v>0</v>
      </c>
      <c r="B167" s="58">
        <f>'IGP Info'!B16</f>
        <v>0</v>
      </c>
      <c r="C167" s="58">
        <f>'IGP Info'!C16</f>
        <v>0</v>
      </c>
      <c r="D167" s="58" t="str">
        <f>'IGP Info'!D16</f>
        <v xml:space="preserve">Uganda has a multi-level system of governance organized at national and local levels. The Local Government Act (1997, as amended) sets out the territorial-administrative structure of the country into five levels across urban and rural areas, consisting of 135 District and 10 City Councils at the first level of subdivision (LC5); 31 municipal and 20 city division councils (LC4); 1,495 sub counties, 581 town councils and 89 municipal division councils (LC3); 10,594 Parishes/Wards (LC2); and 70,512 Villages/Cells (LC1). In 2011, the governance of Uganda’s Capital, Kampala, was transferred from Kampala City Council to the Kampala Capital City Authority (KCCA). </v>
      </c>
      <c r="E167" s="58">
        <f>'IGP Info'!E16</f>
        <v>0</v>
      </c>
    </row>
    <row r="168" spans="1:5">
      <c r="A168" s="58">
        <f>'IGP Info'!A17</f>
        <v>0</v>
      </c>
      <c r="B168" s="58">
        <f>'IGP Info'!B17</f>
        <v>0</v>
      </c>
      <c r="C168" s="58">
        <f>'IGP Info'!C17</f>
        <v>0</v>
      </c>
      <c r="D168" s="58">
        <f>'IGP Info'!D17</f>
        <v>0</v>
      </c>
      <c r="E168" s="58">
        <f>'IGP Info'!E17</f>
        <v>0</v>
      </c>
    </row>
    <row r="169" spans="1:5">
      <c r="A169" s="58">
        <f>'IGP Info'!A18</f>
        <v>0</v>
      </c>
      <c r="B169" s="58">
        <f>'IGP Info'!B18</f>
        <v>0</v>
      </c>
      <c r="C169" s="58" t="str">
        <f>'IGP Info'!C18</f>
        <v>Z4.3</v>
      </c>
      <c r="D169" s="58" t="str">
        <f>'IGP Info'!D18</f>
        <v>Nature of subnational governance institutions - One paragraph</v>
      </c>
      <c r="E169" s="58">
        <f>'IGP Info'!E18</f>
        <v>0</v>
      </c>
    </row>
    <row r="170" spans="1:5">
      <c r="A170" s="58">
        <f>'IGP Info'!A19</f>
        <v>0</v>
      </c>
      <c r="B170" s="58">
        <f>'IGP Info'!B19</f>
        <v>0</v>
      </c>
      <c r="C170" s="58">
        <f>'IGP Info'!C19</f>
        <v>0</v>
      </c>
      <c r="D170" s="58" t="str">
        <f>'IGP Info'!D19</f>
        <v>Local governments and lower local governments in Uganda fall under the category of “hybrid” subnational governance institutions. The political organ at the center of all subnational entities is the council, whose members are elected in regular elections. Following a Constitutional amendment in September 2005, the right to hire and fire district chief administrative officers (CAOs) reverted to central government. Local governments finance their constitutionally mandated responsibilities from their own sources of revenues and various (often tightly earmarked) conditional grants from the national government and development partners. Although the constitution articulates that local governments are fully devolved entities, de facto they are not, due to several restrictions on their autonomy and decision-making powers imposed by higher levels of government. On the fiscal side, these include the requirement for local budgets (including own source revenues) to be approved by higher levels of government and the extensive use of conditional transfers that limit budgetary discretions. On the administrative side, local governments are unable to appoint their own CEO (they appointed by the central government) nor determine their own organizational structure. Furthermore, in practice, local government staff are subject to dual subordination to the central government as well as their respective local entity.</v>
      </c>
      <c r="E170" s="58">
        <f>'IGP Info'!E19</f>
        <v>0</v>
      </c>
    </row>
    <row r="171" spans="1:5">
      <c r="A171" s="58">
        <f>'IGP Info'!A20</f>
        <v>0</v>
      </c>
      <c r="B171" s="58">
        <f>'IGP Info'!B20</f>
        <v>0</v>
      </c>
      <c r="C171" s="58">
        <f>'IGP Info'!C20</f>
        <v>0</v>
      </c>
      <c r="D171" s="58">
        <f>'IGP Info'!D20</f>
        <v>0</v>
      </c>
      <c r="E171" s="58">
        <f>'IGP Info'!E20</f>
        <v>0</v>
      </c>
    </row>
    <row r="172" spans="1:5">
      <c r="A172" s="58">
        <f>'IGP Info'!A21</f>
        <v>0</v>
      </c>
      <c r="B172" s="58">
        <f>'IGP Info'!B21</f>
        <v>0</v>
      </c>
      <c r="C172" s="58" t="str">
        <f>'IGP Info'!C21</f>
        <v>Z4.4</v>
      </c>
      <c r="D172" s="58" t="str">
        <f>'IGP Info'!D21</f>
        <v>Assignment of functions and responsibilities - One paragraph (Optional)</v>
      </c>
      <c r="E172" s="58">
        <f>'IGP Info'!E21</f>
        <v>0</v>
      </c>
    </row>
    <row r="173" spans="1:5">
      <c r="A173" s="58">
        <f>'IGP Info'!A22</f>
        <v>0</v>
      </c>
      <c r="B173" s="58">
        <f>'IGP Info'!B22</f>
        <v>0</v>
      </c>
      <c r="C173" s="58">
        <f>'IGP Info'!C22</f>
        <v>0</v>
      </c>
      <c r="D173" s="58" t="str">
        <f>'IGP Info'!D22</f>
        <v>The legal assignment of functions and expenditure responsibilities to local governments is provided by the Constitution and the Local Government Act (1997). The second schedule of the Local Government Act lists the functions that remain with the national government and those assigned to local governments. In practice, the assignment of functions at local government levels is determined to a large degree by conditional grant financing arrangements as well as sector specific laws and guidelines. These include a variety of grants for wages and non-wage recurrent activities, as well as  development grant and donor funded activities. Despite their limited autonomy, local governments play an important role in public service provision and are responsible for major functions and services including primary education; healthcare; construction and maintenance of roads; water supply; agricultural extension services, land administration and surveying; and community development. However, there are some functions assigned to LGs that de facto remain at the central government level. For instance, secondary education, where the recruitment, appraisal and discipline of teachers is retained by the central government.</v>
      </c>
      <c r="E173" s="58">
        <f>'IGP Info'!E22</f>
        <v>0</v>
      </c>
    </row>
    <row r="174" spans="1:5">
      <c r="A174" s="58">
        <f>'IGP Info'!A23</f>
        <v>0</v>
      </c>
      <c r="B174" s="58">
        <f>'IGP Info'!B23</f>
        <v>0</v>
      </c>
      <c r="C174" s="58">
        <f>'IGP Info'!C23</f>
        <v>0</v>
      </c>
      <c r="D174" s="58">
        <f>'IGP Info'!D23</f>
        <v>0</v>
      </c>
      <c r="E174" s="58">
        <f>'IGP Info'!E23</f>
        <v>0</v>
      </c>
    </row>
    <row r="175" spans="1:5">
      <c r="A175" s="58">
        <f>'IGP Info'!A24</f>
        <v>0</v>
      </c>
      <c r="B175" s="58">
        <f>'IGP Info'!B24</f>
        <v>0</v>
      </c>
      <c r="C175" s="58" t="str">
        <f>'IGP Info'!C24</f>
        <v>Z4.10</v>
      </c>
      <c r="D175" s="58" t="str">
        <f>'IGP Info'!D24</f>
        <v>References and Resources - List</v>
      </c>
      <c r="E175" s="58">
        <f>'IGP Info'!E24</f>
        <v>0</v>
      </c>
    </row>
    <row r="176" spans="1:5">
      <c r="A176" s="58">
        <f>'IGP Info'!A25</f>
        <v>0</v>
      </c>
      <c r="B176" s="58">
        <f>'IGP Info'!B25</f>
        <v>0</v>
      </c>
      <c r="C176" s="58">
        <f>'IGP Info'!C25</f>
        <v>0</v>
      </c>
      <c r="D176" s="58" t="str">
        <f>'IGP Info'!D25</f>
        <v>https://www.sng-wofi.org/country-profiles/uganda.html</v>
      </c>
      <c r="E176" s="58">
        <f>'IGP Info'!E25</f>
        <v>0</v>
      </c>
    </row>
    <row r="177" spans="1:17">
      <c r="A177" s="58">
        <f>'IGP Info'!A26</f>
        <v>0</v>
      </c>
      <c r="B177" s="58">
        <f>'IGP Info'!B26</f>
        <v>0</v>
      </c>
      <c r="C177" s="58">
        <f>'IGP Info'!C26</f>
        <v>0</v>
      </c>
      <c r="D177" s="58" t="str">
        <f>'IGP Info'!D26</f>
        <v>https://localgov.unwomen.org/country/UGA</v>
      </c>
      <c r="E177" s="58">
        <f>'IGP Info'!E26</f>
        <v>0</v>
      </c>
    </row>
    <row r="178" spans="1:17">
      <c r="A178" s="58">
        <f>'IGP Info'!A27</f>
        <v>0</v>
      </c>
      <c r="B178" s="58">
        <f>'IGP Info'!B27</f>
        <v>0</v>
      </c>
      <c r="C178" s="58">
        <f>'IGP Info'!C27</f>
        <v>0</v>
      </c>
      <c r="D178" s="58" t="str">
        <f>'IGP Info'!D27</f>
        <v>http://www.clgf.org.uk/default/assets/File/Country_profiles/Uganda.pdf</v>
      </c>
      <c r="E178" s="58">
        <f>'IGP Info'!E27</f>
        <v>0</v>
      </c>
    </row>
    <row r="179" spans="1:17">
      <c r="A179" s="58">
        <f>'IGP Info'!A28</f>
        <v>0</v>
      </c>
      <c r="B179" s="58">
        <f>'IGP Info'!B28</f>
        <v>0</v>
      </c>
      <c r="C179" s="58">
        <f>'IGP Info'!C28</f>
        <v>0</v>
      </c>
      <c r="D179" s="58" t="str">
        <f>'IGP Info'!D28</f>
        <v>Constitution of Uganda</v>
      </c>
      <c r="E179" s="58">
        <f>'IGP Info'!E28</f>
        <v>0</v>
      </c>
    </row>
    <row r="180" spans="1:17">
      <c r="A180" s="58">
        <f>'IGP Info'!A29</f>
        <v>0</v>
      </c>
      <c r="B180" s="58">
        <f>'IGP Info'!B29</f>
        <v>0</v>
      </c>
      <c r="C180" s="58">
        <f>'IGP Info'!C29</f>
        <v>0</v>
      </c>
      <c r="D180" s="58" t="str">
        <f>'IGP Info'!D29</f>
        <v>Local Government Act of Uganda</v>
      </c>
      <c r="E180" s="58">
        <f>'IGP Info'!E29</f>
        <v>0</v>
      </c>
    </row>
    <row r="181" spans="1:17">
      <c r="A181" s="58">
        <f>'IGP Info'!A30</f>
        <v>0</v>
      </c>
      <c r="B181" s="58">
        <f>'IGP Info'!B30</f>
        <v>0</v>
      </c>
      <c r="C181" s="58">
        <f>'IGP Info'!C30</f>
        <v>0</v>
      </c>
      <c r="D181" s="58">
        <f>'IGP Info'!D30</f>
        <v>0</v>
      </c>
      <c r="E181" s="58">
        <f>'IGP Info'!E30</f>
        <v>0</v>
      </c>
    </row>
    <row r="182" spans="1:17">
      <c r="A182" s="58">
        <f>'IGP Info'!A31</f>
        <v>0</v>
      </c>
      <c r="B182" s="58">
        <f>'IGP Info'!B31</f>
        <v>0</v>
      </c>
      <c r="C182" s="58">
        <f>'IGP Info'!C31</f>
        <v>0</v>
      </c>
      <c r="D182" s="58">
        <f>'IGP Info'!D31</f>
        <v>0</v>
      </c>
      <c r="E182" s="58">
        <f>'IGP Info'!E31</f>
        <v>0</v>
      </c>
    </row>
    <row r="183" spans="1:17" s="199" customFormat="1" ht="12" thickBot="1">
      <c r="A183" s="199">
        <f>'IGP Info'!A32</f>
        <v>0</v>
      </c>
      <c r="B183" s="199">
        <f>'IGP Info'!B32</f>
        <v>0</v>
      </c>
      <c r="C183" s="199">
        <f>'IGP Info'!C32</f>
        <v>0</v>
      </c>
      <c r="D183" s="199">
        <f>'IGP Info'!D32</f>
        <v>0</v>
      </c>
      <c r="E183" s="199">
        <f>'IGP Info'!E32</f>
        <v>0</v>
      </c>
      <c r="F183" s="201"/>
      <c r="G183" s="202"/>
      <c r="I183" s="198"/>
      <c r="J183" s="198"/>
      <c r="K183" s="198"/>
      <c r="L183" s="198"/>
      <c r="N183" s="200"/>
      <c r="O183" s="200"/>
      <c r="P183" s="200"/>
      <c r="Q183" s="200"/>
    </row>
  </sheetData>
  <sheetProtection sheet="1" objects="1" scenarios="1"/>
  <mergeCells count="4">
    <mergeCell ref="E4:G4"/>
    <mergeCell ref="I4:L4"/>
    <mergeCell ref="E27:R27"/>
    <mergeCell ref="C2:Q2"/>
  </mergeCells>
  <pageMargins left="0.7" right="0.7" top="0.75" bottom="0.75" header="0.3" footer="0.3"/>
  <pageSetup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60ecaf0-7151-4a2b-a5a2-34de11608dbf">
      <Terms xmlns="http://schemas.microsoft.com/office/infopath/2007/PartnerControls"/>
    </lcf76f155ced4ddcb4097134ff3c332f>
    <TaxCatchAll xmlns="b59d2d6f-7a66-4016-b850-8ad664ddea8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F514FC72B15E0448363FF47C2DE3DEB" ma:contentTypeVersion="14" ma:contentTypeDescription="Create a new document." ma:contentTypeScope="" ma:versionID="3f603990ebd690835dc209db9f37b41d">
  <xsd:schema xmlns:xsd="http://www.w3.org/2001/XMLSchema" xmlns:xs="http://www.w3.org/2001/XMLSchema" xmlns:p="http://schemas.microsoft.com/office/2006/metadata/properties" xmlns:ns2="960ecaf0-7151-4a2b-a5a2-34de11608dbf" xmlns:ns3="b59d2d6f-7a66-4016-b850-8ad664ddea89" targetNamespace="http://schemas.microsoft.com/office/2006/metadata/properties" ma:root="true" ma:fieldsID="6b3e75b60b5dac37d84577c33bd7dee3" ns2:_="" ns3:_="">
    <xsd:import namespace="960ecaf0-7151-4a2b-a5a2-34de11608dbf"/>
    <xsd:import namespace="b59d2d6f-7a66-4016-b850-8ad664ddea8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0ecaf0-7151-4a2b-a5a2-34de11608d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284d8a0f-8552-4c0d-a454-42b2ccdb029b" ma:termSetId="09814cd3-568e-fe90-9814-8d621ff8fb84" ma:anchorId="fba54fb3-c3e1-fe81-a776-ca4b69148c4d" ma:open="true" ma:isKeyword="false">
      <xsd:complexType>
        <xsd:sequence>
          <xsd:element ref="pc:Terms" minOccurs="0" maxOccurs="1"/>
        </xsd:sequence>
      </xsd:complex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9d2d6f-7a66-4016-b850-8ad664ddea8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2" nillable="true" ma:displayName="Taxonomy Catch All Column" ma:hidden="true" ma:list="{087ee1be-5a49-465d-93f7-85d5832e39f2}" ma:internalName="TaxCatchAll" ma:showField="CatchAllData" ma:web="b59d2d6f-7a66-4016-b850-8ad664ddea8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A44863-20C1-46A5-9976-E0C188E6850C}">
  <ds:schemaRefs>
    <ds:schemaRef ds:uri="http://schemas.microsoft.com/office/2006/metadata/properties"/>
    <ds:schemaRef ds:uri="http://schemas.microsoft.com/office/infopath/2007/PartnerControls"/>
    <ds:schemaRef ds:uri="960ecaf0-7151-4a2b-a5a2-34de11608dbf"/>
    <ds:schemaRef ds:uri="b59d2d6f-7a66-4016-b850-8ad664ddea89"/>
  </ds:schemaRefs>
</ds:datastoreItem>
</file>

<file path=customXml/itemProps2.xml><?xml version="1.0" encoding="utf-8"?>
<ds:datastoreItem xmlns:ds="http://schemas.openxmlformats.org/officeDocument/2006/customXml" ds:itemID="{3389CE87-FD7B-4D8A-8752-69BB31C5A49E}">
  <ds:schemaRefs>
    <ds:schemaRef ds:uri="http://schemas.microsoft.com/sharepoint/v3/contenttype/forms"/>
  </ds:schemaRefs>
</ds:datastoreItem>
</file>

<file path=customXml/itemProps3.xml><?xml version="1.0" encoding="utf-8"?>
<ds:datastoreItem xmlns:ds="http://schemas.openxmlformats.org/officeDocument/2006/customXml" ds:itemID="{F52CB7FD-89B2-4524-8E37-851FED9A11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0ecaf0-7151-4a2b-a5a2-34de11608dbf"/>
    <ds:schemaRef ds:uri="b59d2d6f-7a66-4016-b850-8ad664ddea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IGP1 Structure</vt:lpstr>
      <vt:lpstr>IGP2 Governance</vt:lpstr>
      <vt:lpstr>IGP3 Functions</vt:lpstr>
      <vt:lpstr>IGP Info</vt:lpstr>
      <vt:lpstr>IGP Country Notes </vt:lpstr>
      <vt:lpstr>IGP Extract</vt:lpstr>
      <vt:lpstr>'IGP Info'!Print_Area</vt:lpstr>
      <vt:lpstr>'IGP3 Functions'!Print_Area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Jamie</dc:creator>
  <cp:keywords/>
  <dc:description/>
  <cp:lastModifiedBy>Jamie Boex</cp:lastModifiedBy>
  <cp:revision/>
  <dcterms:created xsi:type="dcterms:W3CDTF">2014-03-28T01:38:34Z</dcterms:created>
  <dcterms:modified xsi:type="dcterms:W3CDTF">2023-12-29T14:12:34Z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0x010100DF514FC72B15E0448363FF47C2DE3DEB</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