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decentralization.sharepoint.com/sites/10KnowledgeDevelopment/Shared Documents/12 Specific Knowledge Development/SOLGI/04 SOLGI LAC/LoGICA IGP 2023 Argentina/Upload 01dec2023/"/>
    </mc:Choice>
  </mc:AlternateContent>
  <xr:revisionPtr revIDLastSave="35" documentId="13_ncr:1_{F27C0EF9-581E-4F61-B71A-5BD881571FCD}" xr6:coauthVersionLast="47" xr6:coauthVersionMax="47" xr10:uidLastSave="{2F42A532-973E-4725-A860-6AF5DA8F6B88}"/>
  <bookViews>
    <workbookView xWindow="-96" yWindow="-96" windowWidth="19392" windowHeight="10392" tabRatio="770" xr2:uid="{00000000-000D-0000-FFFF-FFFF00000000}"/>
  </bookViews>
  <sheets>
    <sheet name="IGP1 Structure" sheetId="31" r:id="rId1"/>
    <sheet name="IGP2 Governance" sheetId="53" r:id="rId2"/>
    <sheet name="IGP3 Functions" sheetId="34" state="hidden" r:id="rId3"/>
    <sheet name="IGP Info" sheetId="40" r:id="rId4"/>
    <sheet name="IGP Country Notes " sheetId="56" r:id="rId5"/>
    <sheet name="IGP Extract" sheetId="55" r:id="rId6"/>
  </sheets>
  <definedNames>
    <definedName name="_xlnm.Print_Area" localSheetId="3">'IGP Info'!$A$1:$G$32</definedName>
    <definedName name="_xlnm.Print_Area" localSheetId="2">'IGP3 Functions'!$A$1:$L$28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53" l="1"/>
  <c r="G71" i="53"/>
  <c r="M73" i="53"/>
  <c r="L73" i="53"/>
  <c r="K73" i="53"/>
  <c r="J73" i="53"/>
  <c r="H60" i="53"/>
  <c r="G60" i="53"/>
  <c r="F60" i="53"/>
  <c r="E60" i="53"/>
  <c r="C77" i="56"/>
  <c r="C72" i="56"/>
  <c r="B77" i="56"/>
  <c r="B76" i="56"/>
  <c r="C76" i="56" s="1"/>
  <c r="B75" i="56"/>
  <c r="C75" i="56" s="1"/>
  <c r="B74" i="56"/>
  <c r="C74" i="56" s="1"/>
  <c r="B73" i="56"/>
  <c r="C73" i="56" s="1"/>
  <c r="B72" i="56"/>
  <c r="C2" i="56"/>
  <c r="N13" i="34"/>
  <c r="N12" i="34"/>
  <c r="N11" i="34"/>
  <c r="N10" i="34"/>
  <c r="N9" i="34"/>
  <c r="B64" i="56"/>
  <c r="B66" i="56" s="1"/>
  <c r="B65" i="56"/>
  <c r="C65" i="56" s="1"/>
  <c r="M74" i="53"/>
  <c r="L74" i="53"/>
  <c r="K74" i="53"/>
  <c r="J74" i="53"/>
  <c r="M72" i="53"/>
  <c r="L72" i="53"/>
  <c r="K72" i="53"/>
  <c r="J72" i="53"/>
  <c r="M71" i="53"/>
  <c r="L71" i="53"/>
  <c r="K71" i="53"/>
  <c r="J71" i="53"/>
  <c r="H72" i="53"/>
  <c r="H73" i="53" s="1"/>
  <c r="G72" i="53"/>
  <c r="G73" i="53" s="1"/>
  <c r="F72" i="53"/>
  <c r="F73" i="53" s="1"/>
  <c r="E72" i="53"/>
  <c r="E73" i="53" s="1"/>
  <c r="B25" i="56"/>
  <c r="C25" i="56" s="1"/>
  <c r="B7" i="56"/>
  <c r="C7" i="56" s="1"/>
  <c r="B6" i="56"/>
  <c r="D204" i="31"/>
  <c r="F204" i="31" s="1"/>
  <c r="B15" i="56"/>
  <c r="C15" i="56" s="1"/>
  <c r="B14" i="56"/>
  <c r="C14" i="56" s="1"/>
  <c r="B13" i="56"/>
  <c r="C13" i="56" s="1"/>
  <c r="B12" i="56"/>
  <c r="C12" i="56" s="1"/>
  <c r="B11" i="56"/>
  <c r="C11" i="56" s="1"/>
  <c r="E183" i="55"/>
  <c r="D183" i="55"/>
  <c r="C183" i="55"/>
  <c r="B183" i="55"/>
  <c r="A183" i="55"/>
  <c r="E182" i="55"/>
  <c r="D182" i="55"/>
  <c r="C182" i="55"/>
  <c r="B182" i="55"/>
  <c r="A182" i="55"/>
  <c r="E181" i="55"/>
  <c r="D181" i="55"/>
  <c r="C181" i="55"/>
  <c r="B181" i="55"/>
  <c r="A181" i="55"/>
  <c r="E180" i="55"/>
  <c r="D180" i="55"/>
  <c r="C180" i="55"/>
  <c r="B180" i="55"/>
  <c r="A180" i="55"/>
  <c r="E179" i="55"/>
  <c r="D179" i="55"/>
  <c r="C179" i="55"/>
  <c r="B179" i="55"/>
  <c r="A179" i="55"/>
  <c r="E178" i="55"/>
  <c r="D178" i="55"/>
  <c r="C178" i="55"/>
  <c r="B178" i="55"/>
  <c r="A178" i="55"/>
  <c r="E177" i="55"/>
  <c r="D177" i="55"/>
  <c r="C177" i="55"/>
  <c r="B177" i="55"/>
  <c r="A177" i="55"/>
  <c r="E176" i="55"/>
  <c r="D176" i="55"/>
  <c r="C176" i="55"/>
  <c r="B176" i="55"/>
  <c r="A176" i="55"/>
  <c r="E175" i="55"/>
  <c r="D175" i="55"/>
  <c r="C175" i="55"/>
  <c r="B175" i="55"/>
  <c r="A175" i="55"/>
  <c r="E174" i="55"/>
  <c r="D174" i="55"/>
  <c r="C174" i="55"/>
  <c r="B174" i="55"/>
  <c r="A174" i="55"/>
  <c r="E173" i="55"/>
  <c r="D173" i="55"/>
  <c r="C173" i="55"/>
  <c r="B173" i="55"/>
  <c r="A173" i="55"/>
  <c r="E172" i="55"/>
  <c r="D172" i="55"/>
  <c r="C172" i="55"/>
  <c r="B172" i="55"/>
  <c r="A172" i="55"/>
  <c r="E171" i="55"/>
  <c r="D171" i="55"/>
  <c r="C171" i="55"/>
  <c r="B171" i="55"/>
  <c r="A171" i="55"/>
  <c r="E170" i="55"/>
  <c r="D170" i="55"/>
  <c r="C170" i="55"/>
  <c r="B170" i="55"/>
  <c r="A170" i="55"/>
  <c r="E169" i="55"/>
  <c r="D169" i="55"/>
  <c r="C169" i="55"/>
  <c r="B169" i="55"/>
  <c r="A169" i="55"/>
  <c r="E168" i="55"/>
  <c r="D168" i="55"/>
  <c r="C168" i="55"/>
  <c r="B168" i="55"/>
  <c r="A168" i="55"/>
  <c r="E167" i="55"/>
  <c r="D167" i="55"/>
  <c r="C167" i="55"/>
  <c r="B167" i="55"/>
  <c r="A167" i="55"/>
  <c r="E166" i="55"/>
  <c r="D166" i="55"/>
  <c r="C166" i="55"/>
  <c r="B166" i="55"/>
  <c r="A166" i="55"/>
  <c r="E165" i="55"/>
  <c r="D165" i="55"/>
  <c r="C165" i="55"/>
  <c r="B165" i="55"/>
  <c r="A165" i="55"/>
  <c r="E164" i="55"/>
  <c r="D164" i="55"/>
  <c r="C164" i="55"/>
  <c r="B164" i="55"/>
  <c r="A164" i="55"/>
  <c r="E163" i="55"/>
  <c r="D163" i="55"/>
  <c r="C163" i="55"/>
  <c r="B163" i="55"/>
  <c r="A163" i="55"/>
  <c r="E162" i="55"/>
  <c r="D162" i="55"/>
  <c r="C162" i="55"/>
  <c r="B162" i="55"/>
  <c r="A162" i="55"/>
  <c r="E161" i="55"/>
  <c r="D161" i="55"/>
  <c r="C161" i="55"/>
  <c r="B161" i="55"/>
  <c r="A161" i="55"/>
  <c r="E160" i="55"/>
  <c r="D160" i="55"/>
  <c r="C160" i="55"/>
  <c r="B160" i="55"/>
  <c r="A160" i="55"/>
  <c r="E159" i="55"/>
  <c r="D159" i="55"/>
  <c r="C159" i="55"/>
  <c r="B159" i="55"/>
  <c r="A159" i="55"/>
  <c r="E158" i="55"/>
  <c r="D158" i="55"/>
  <c r="C158" i="55"/>
  <c r="B158" i="55"/>
  <c r="A158" i="55"/>
  <c r="E157" i="55"/>
  <c r="D157" i="55"/>
  <c r="C157" i="55"/>
  <c r="B157" i="55"/>
  <c r="A157" i="55"/>
  <c r="E156" i="55"/>
  <c r="D156" i="55"/>
  <c r="C156" i="55"/>
  <c r="B156" i="55"/>
  <c r="A156" i="55"/>
  <c r="E155" i="55"/>
  <c r="D155" i="55"/>
  <c r="C155" i="55"/>
  <c r="B155" i="55"/>
  <c r="A155" i="55"/>
  <c r="E154" i="55"/>
  <c r="D154" i="55"/>
  <c r="C154" i="55"/>
  <c r="B154" i="55"/>
  <c r="A154" i="55"/>
  <c r="E153" i="55"/>
  <c r="D153" i="55"/>
  <c r="C153" i="55"/>
  <c r="B153" i="55"/>
  <c r="A153" i="55"/>
  <c r="E152" i="55"/>
  <c r="D152" i="55"/>
  <c r="C152" i="55"/>
  <c r="B152" i="55"/>
  <c r="A152" i="55"/>
  <c r="K151" i="55"/>
  <c r="J151" i="55"/>
  <c r="I151" i="55"/>
  <c r="H151" i="55"/>
  <c r="G151" i="55"/>
  <c r="F151" i="55"/>
  <c r="E151" i="55"/>
  <c r="D151" i="55"/>
  <c r="C151" i="55"/>
  <c r="B151" i="55"/>
  <c r="A151" i="55"/>
  <c r="K150" i="55"/>
  <c r="J150" i="55"/>
  <c r="I150" i="55"/>
  <c r="H150" i="55"/>
  <c r="G150" i="55"/>
  <c r="F150" i="55"/>
  <c r="E150" i="55"/>
  <c r="D150" i="55"/>
  <c r="C150" i="55"/>
  <c r="B150" i="55"/>
  <c r="A150" i="55"/>
  <c r="K149" i="55"/>
  <c r="J149" i="55"/>
  <c r="I149" i="55"/>
  <c r="H149" i="55"/>
  <c r="G149" i="55"/>
  <c r="F149" i="55"/>
  <c r="E149" i="55"/>
  <c r="D149" i="55"/>
  <c r="C149" i="55"/>
  <c r="B149" i="55"/>
  <c r="A149" i="55"/>
  <c r="K148" i="55"/>
  <c r="J148" i="55"/>
  <c r="I148" i="55"/>
  <c r="H148" i="55"/>
  <c r="G148" i="55"/>
  <c r="F148" i="55"/>
  <c r="E148" i="55"/>
  <c r="D148" i="55"/>
  <c r="C148" i="55"/>
  <c r="B148" i="55"/>
  <c r="A148" i="55"/>
  <c r="K147" i="55"/>
  <c r="J147" i="55"/>
  <c r="I147" i="55"/>
  <c r="H147" i="55"/>
  <c r="G147" i="55"/>
  <c r="F147" i="55"/>
  <c r="E147" i="55"/>
  <c r="D147" i="55"/>
  <c r="C147" i="55"/>
  <c r="B147" i="55"/>
  <c r="A147" i="55"/>
  <c r="K146" i="55"/>
  <c r="J146" i="55"/>
  <c r="I146" i="55"/>
  <c r="H146" i="55"/>
  <c r="G146" i="55"/>
  <c r="F146" i="55"/>
  <c r="E146" i="55"/>
  <c r="D146" i="55"/>
  <c r="C146" i="55"/>
  <c r="B146" i="55"/>
  <c r="A146" i="55"/>
  <c r="K145" i="55"/>
  <c r="J145" i="55"/>
  <c r="I145" i="55"/>
  <c r="H145" i="55"/>
  <c r="G145" i="55"/>
  <c r="F145" i="55"/>
  <c r="E145" i="55"/>
  <c r="D145" i="55"/>
  <c r="C145" i="55"/>
  <c r="B145" i="55"/>
  <c r="A145" i="55"/>
  <c r="K144" i="55"/>
  <c r="J144" i="55"/>
  <c r="I144" i="55"/>
  <c r="H144" i="55"/>
  <c r="G144" i="55"/>
  <c r="F144" i="55"/>
  <c r="E144" i="55"/>
  <c r="D144" i="55"/>
  <c r="C144" i="55"/>
  <c r="B144" i="55"/>
  <c r="A144" i="55"/>
  <c r="K143" i="55"/>
  <c r="J143" i="55"/>
  <c r="I143" i="55"/>
  <c r="H143" i="55"/>
  <c r="G143" i="55"/>
  <c r="F143" i="55"/>
  <c r="E143" i="55"/>
  <c r="D143" i="55"/>
  <c r="C143" i="55"/>
  <c r="B143" i="55"/>
  <c r="A143" i="55"/>
  <c r="K142" i="55"/>
  <c r="J142" i="55"/>
  <c r="I142" i="55"/>
  <c r="H142" i="55"/>
  <c r="G142" i="55"/>
  <c r="F142" i="55"/>
  <c r="E142" i="55"/>
  <c r="D142" i="55"/>
  <c r="C142" i="55"/>
  <c r="B142" i="55"/>
  <c r="A142" i="55"/>
  <c r="K141" i="55"/>
  <c r="J141" i="55"/>
  <c r="I141" i="55"/>
  <c r="H141" i="55"/>
  <c r="G141" i="55"/>
  <c r="F141" i="55"/>
  <c r="E141" i="55"/>
  <c r="D141" i="55"/>
  <c r="C141" i="55"/>
  <c r="B141" i="55"/>
  <c r="A141" i="55"/>
  <c r="K140" i="55"/>
  <c r="J140" i="55"/>
  <c r="I140" i="55"/>
  <c r="H140" i="55"/>
  <c r="G140" i="55"/>
  <c r="F140" i="55"/>
  <c r="E140" i="55"/>
  <c r="D140" i="55"/>
  <c r="C140" i="55"/>
  <c r="B140" i="55"/>
  <c r="A140" i="55"/>
  <c r="K139" i="55"/>
  <c r="J139" i="55"/>
  <c r="I139" i="55"/>
  <c r="H139" i="55"/>
  <c r="G139" i="55"/>
  <c r="F139" i="55"/>
  <c r="E139" i="55"/>
  <c r="D139" i="55"/>
  <c r="C139" i="55"/>
  <c r="B139" i="55"/>
  <c r="A139" i="55"/>
  <c r="K138" i="55"/>
  <c r="J138" i="55"/>
  <c r="I138" i="55"/>
  <c r="H138" i="55"/>
  <c r="G138" i="55"/>
  <c r="F138" i="55"/>
  <c r="E138" i="55"/>
  <c r="D138" i="55"/>
  <c r="C138" i="55"/>
  <c r="B138" i="55"/>
  <c r="A138" i="55"/>
  <c r="K137" i="55"/>
  <c r="J137" i="55"/>
  <c r="I137" i="55"/>
  <c r="H137" i="55"/>
  <c r="G137" i="55"/>
  <c r="F137" i="55"/>
  <c r="E137" i="55"/>
  <c r="D137" i="55"/>
  <c r="C137" i="55"/>
  <c r="B137" i="55"/>
  <c r="A137" i="55"/>
  <c r="K136" i="55"/>
  <c r="J136" i="55"/>
  <c r="I136" i="55"/>
  <c r="H136" i="55"/>
  <c r="G136" i="55"/>
  <c r="F136" i="55"/>
  <c r="E136" i="55"/>
  <c r="D136" i="55"/>
  <c r="C136" i="55"/>
  <c r="B136" i="55"/>
  <c r="A136" i="55"/>
  <c r="K135" i="55"/>
  <c r="J135" i="55"/>
  <c r="I135" i="55"/>
  <c r="H135" i="55"/>
  <c r="G135" i="55"/>
  <c r="F135" i="55"/>
  <c r="E135" i="55"/>
  <c r="D135" i="55"/>
  <c r="C135" i="55"/>
  <c r="B135" i="55"/>
  <c r="A135" i="55"/>
  <c r="K134" i="55"/>
  <c r="J134" i="55"/>
  <c r="I134" i="55"/>
  <c r="H134" i="55"/>
  <c r="G134" i="55"/>
  <c r="F134" i="55"/>
  <c r="E134" i="55"/>
  <c r="D134" i="55"/>
  <c r="C134" i="55"/>
  <c r="B134" i="55"/>
  <c r="A134" i="55"/>
  <c r="K133" i="55"/>
  <c r="J133" i="55"/>
  <c r="I133" i="55"/>
  <c r="H133" i="55"/>
  <c r="G133" i="55"/>
  <c r="F133" i="55"/>
  <c r="E133" i="55"/>
  <c r="D133" i="55"/>
  <c r="C133" i="55"/>
  <c r="B133" i="55"/>
  <c r="A133" i="55"/>
  <c r="K132" i="55"/>
  <c r="J132" i="55"/>
  <c r="I132" i="55"/>
  <c r="H132" i="55"/>
  <c r="G132" i="55"/>
  <c r="F132" i="55"/>
  <c r="E132" i="55"/>
  <c r="D132" i="55"/>
  <c r="C132" i="55"/>
  <c r="B132" i="55"/>
  <c r="A132" i="55"/>
  <c r="K131" i="55"/>
  <c r="J131" i="55"/>
  <c r="I131" i="55"/>
  <c r="H131" i="55"/>
  <c r="G131" i="55"/>
  <c r="F131" i="55"/>
  <c r="E131" i="55"/>
  <c r="D131" i="55"/>
  <c r="C131" i="55"/>
  <c r="B131" i="55"/>
  <c r="A131" i="55"/>
  <c r="K130" i="55"/>
  <c r="J130" i="55"/>
  <c r="I130" i="55"/>
  <c r="H130" i="55"/>
  <c r="G130" i="55"/>
  <c r="F130" i="55"/>
  <c r="E130" i="55"/>
  <c r="D130" i="55"/>
  <c r="C130" i="55"/>
  <c r="B130" i="55"/>
  <c r="A130" i="55"/>
  <c r="K129" i="55"/>
  <c r="J129" i="55"/>
  <c r="I129" i="55"/>
  <c r="H129" i="55"/>
  <c r="G129" i="55"/>
  <c r="F129" i="55"/>
  <c r="E129" i="55"/>
  <c r="D129" i="55"/>
  <c r="C129" i="55"/>
  <c r="B129" i="55"/>
  <c r="A129" i="55"/>
  <c r="K128" i="55"/>
  <c r="J128" i="55"/>
  <c r="I128" i="55"/>
  <c r="H128" i="55"/>
  <c r="G128" i="55"/>
  <c r="F128" i="55"/>
  <c r="E128" i="55"/>
  <c r="D128" i="55"/>
  <c r="C128" i="55"/>
  <c r="B128" i="55"/>
  <c r="A128" i="55"/>
  <c r="K127" i="55"/>
  <c r="J127" i="55"/>
  <c r="I127" i="55"/>
  <c r="H127" i="55"/>
  <c r="G127" i="55"/>
  <c r="F127" i="55"/>
  <c r="E127" i="55"/>
  <c r="D127" i="55"/>
  <c r="C127" i="55"/>
  <c r="B127" i="55"/>
  <c r="A127" i="55"/>
  <c r="K126" i="55"/>
  <c r="J126" i="55"/>
  <c r="I126" i="55"/>
  <c r="H126" i="55"/>
  <c r="G126" i="55"/>
  <c r="F126" i="55"/>
  <c r="E126" i="55"/>
  <c r="D126" i="55"/>
  <c r="C126" i="55"/>
  <c r="B126" i="55"/>
  <c r="A126" i="55"/>
  <c r="K125" i="55"/>
  <c r="J125" i="55"/>
  <c r="I125" i="55"/>
  <c r="H125" i="55"/>
  <c r="G125" i="55"/>
  <c r="F125" i="55"/>
  <c r="E125" i="55"/>
  <c r="D125" i="55"/>
  <c r="C125" i="55"/>
  <c r="B125" i="55"/>
  <c r="A125" i="55"/>
  <c r="M124" i="55"/>
  <c r="L124" i="55"/>
  <c r="K124" i="55"/>
  <c r="J124" i="55"/>
  <c r="I124" i="55"/>
  <c r="H124" i="55"/>
  <c r="G124" i="55"/>
  <c r="F124" i="55"/>
  <c r="E124" i="55"/>
  <c r="D124" i="55"/>
  <c r="C124" i="55"/>
  <c r="B124" i="55"/>
  <c r="A124" i="55"/>
  <c r="M123" i="55"/>
  <c r="L123" i="55"/>
  <c r="K123" i="55"/>
  <c r="J123" i="55"/>
  <c r="I123" i="55"/>
  <c r="H123" i="55"/>
  <c r="G123" i="55"/>
  <c r="F123" i="55"/>
  <c r="E123" i="55"/>
  <c r="D123" i="55"/>
  <c r="C123" i="55"/>
  <c r="B123" i="55"/>
  <c r="A123" i="55"/>
  <c r="M122" i="55"/>
  <c r="L122" i="55"/>
  <c r="K122" i="55"/>
  <c r="J122" i="55"/>
  <c r="I122" i="55"/>
  <c r="H122" i="55"/>
  <c r="G122" i="55"/>
  <c r="F122" i="55"/>
  <c r="E122" i="55"/>
  <c r="D122" i="55"/>
  <c r="C122" i="55"/>
  <c r="B122" i="55"/>
  <c r="A122" i="55"/>
  <c r="M121" i="55"/>
  <c r="L121" i="55"/>
  <c r="K121" i="55"/>
  <c r="J121" i="55"/>
  <c r="I121" i="55"/>
  <c r="H121" i="55"/>
  <c r="G121" i="55"/>
  <c r="F121" i="55"/>
  <c r="E121" i="55"/>
  <c r="D121" i="55"/>
  <c r="C121" i="55"/>
  <c r="B121" i="55"/>
  <c r="A121" i="55"/>
  <c r="M120" i="55"/>
  <c r="L120" i="55"/>
  <c r="K120" i="55"/>
  <c r="J120" i="55"/>
  <c r="I120" i="55"/>
  <c r="H120" i="55"/>
  <c r="G120" i="55"/>
  <c r="F120" i="55"/>
  <c r="E120" i="55"/>
  <c r="D120" i="55"/>
  <c r="C120" i="55"/>
  <c r="B120" i="55"/>
  <c r="A120" i="55"/>
  <c r="M119" i="55"/>
  <c r="L119" i="55"/>
  <c r="K119" i="55"/>
  <c r="J119" i="55"/>
  <c r="I119" i="55"/>
  <c r="H119" i="55"/>
  <c r="G119" i="55"/>
  <c r="F119" i="55"/>
  <c r="E119" i="55"/>
  <c r="D119" i="55"/>
  <c r="C119" i="55"/>
  <c r="B119" i="55"/>
  <c r="A119" i="55"/>
  <c r="M118" i="55"/>
  <c r="L118" i="55"/>
  <c r="K118" i="55"/>
  <c r="J118" i="55"/>
  <c r="I118" i="55"/>
  <c r="H118" i="55"/>
  <c r="G118" i="55"/>
  <c r="F118" i="55"/>
  <c r="E118" i="55"/>
  <c r="D118" i="55"/>
  <c r="C118" i="55"/>
  <c r="B118" i="55"/>
  <c r="A118" i="55"/>
  <c r="M117" i="55"/>
  <c r="L117" i="55"/>
  <c r="K117" i="55"/>
  <c r="J117" i="55"/>
  <c r="I117" i="55"/>
  <c r="H117" i="55"/>
  <c r="G117" i="55"/>
  <c r="F117" i="55"/>
  <c r="E117" i="55"/>
  <c r="D117" i="55"/>
  <c r="C117" i="55"/>
  <c r="B117" i="55"/>
  <c r="A117" i="55"/>
  <c r="M116" i="55"/>
  <c r="L116" i="55"/>
  <c r="K116" i="55"/>
  <c r="J116" i="55"/>
  <c r="I116" i="55"/>
  <c r="H116" i="55"/>
  <c r="G116" i="55"/>
  <c r="F116" i="55"/>
  <c r="E116" i="55"/>
  <c r="D116" i="55"/>
  <c r="C116" i="55"/>
  <c r="B116" i="55"/>
  <c r="A116" i="55"/>
  <c r="M115" i="55"/>
  <c r="L115" i="55"/>
  <c r="K115" i="55"/>
  <c r="J115" i="55"/>
  <c r="I115" i="55"/>
  <c r="H115" i="55"/>
  <c r="G115" i="55"/>
  <c r="F115" i="55"/>
  <c r="E115" i="55"/>
  <c r="D115" i="55"/>
  <c r="C115" i="55"/>
  <c r="B115" i="55"/>
  <c r="A115" i="55"/>
  <c r="M114" i="55"/>
  <c r="L114" i="55"/>
  <c r="K114" i="55"/>
  <c r="J114" i="55"/>
  <c r="I114" i="55"/>
  <c r="H114" i="55"/>
  <c r="G114" i="55"/>
  <c r="F114" i="55"/>
  <c r="E114" i="55"/>
  <c r="D114" i="55"/>
  <c r="C114" i="55"/>
  <c r="B114" i="55"/>
  <c r="A114" i="55"/>
  <c r="M113" i="55"/>
  <c r="L113" i="55"/>
  <c r="K113" i="55"/>
  <c r="J113" i="55"/>
  <c r="I113" i="55"/>
  <c r="H113" i="55"/>
  <c r="G113" i="55"/>
  <c r="F113" i="55"/>
  <c r="E113" i="55"/>
  <c r="D113" i="55"/>
  <c r="C113" i="55"/>
  <c r="B113" i="55"/>
  <c r="A113" i="55"/>
  <c r="M112" i="55"/>
  <c r="L112" i="55"/>
  <c r="K112" i="55"/>
  <c r="J112" i="55"/>
  <c r="I112" i="55"/>
  <c r="H112" i="55"/>
  <c r="G112" i="55"/>
  <c r="F112" i="55"/>
  <c r="E112" i="55"/>
  <c r="D112" i="55"/>
  <c r="C112" i="55"/>
  <c r="B112" i="55"/>
  <c r="A112" i="55"/>
  <c r="M111" i="55"/>
  <c r="L111" i="55"/>
  <c r="K111" i="55"/>
  <c r="J111" i="55"/>
  <c r="I111" i="55"/>
  <c r="H111" i="55"/>
  <c r="G111" i="55"/>
  <c r="F111" i="55"/>
  <c r="E111" i="55"/>
  <c r="D111" i="55"/>
  <c r="C111" i="55"/>
  <c r="B111" i="55"/>
  <c r="A111" i="55"/>
  <c r="M110" i="55"/>
  <c r="L110" i="55"/>
  <c r="K110" i="55"/>
  <c r="J110" i="55"/>
  <c r="I110" i="55"/>
  <c r="H110" i="55"/>
  <c r="G110" i="55"/>
  <c r="F110" i="55"/>
  <c r="E110" i="55"/>
  <c r="D110" i="55"/>
  <c r="C110" i="55"/>
  <c r="B110" i="55"/>
  <c r="A110" i="55"/>
  <c r="M109" i="55"/>
  <c r="L109" i="55"/>
  <c r="K109" i="55"/>
  <c r="J109" i="55"/>
  <c r="I109" i="55"/>
  <c r="H109" i="55"/>
  <c r="G109" i="55"/>
  <c r="F109" i="55"/>
  <c r="E109" i="55"/>
  <c r="D109" i="55"/>
  <c r="C109" i="55"/>
  <c r="B109" i="55"/>
  <c r="A109" i="55"/>
  <c r="M108" i="55"/>
  <c r="L108" i="55"/>
  <c r="K108" i="55"/>
  <c r="J108" i="55"/>
  <c r="I108" i="55"/>
  <c r="H108" i="55"/>
  <c r="G108" i="55"/>
  <c r="F108" i="55"/>
  <c r="E108" i="55"/>
  <c r="D108" i="55"/>
  <c r="C108" i="55"/>
  <c r="B108" i="55"/>
  <c r="A108" i="55"/>
  <c r="M107" i="55"/>
  <c r="L107" i="55"/>
  <c r="K107" i="55"/>
  <c r="J107" i="55"/>
  <c r="I107" i="55"/>
  <c r="H107" i="55"/>
  <c r="G107" i="55"/>
  <c r="F107" i="55"/>
  <c r="E107" i="55"/>
  <c r="D107" i="55"/>
  <c r="C107" i="55"/>
  <c r="B107" i="55"/>
  <c r="A107" i="55"/>
  <c r="M106" i="55"/>
  <c r="L106" i="55"/>
  <c r="K106" i="55"/>
  <c r="J106" i="55"/>
  <c r="I106" i="55"/>
  <c r="H106" i="55"/>
  <c r="G106" i="55"/>
  <c r="F106" i="55"/>
  <c r="E106" i="55"/>
  <c r="D106" i="55"/>
  <c r="C106" i="55"/>
  <c r="B106" i="55"/>
  <c r="A106" i="55"/>
  <c r="M105" i="55"/>
  <c r="L105" i="55"/>
  <c r="K105" i="55"/>
  <c r="J105" i="55"/>
  <c r="I105" i="55"/>
  <c r="H105" i="55"/>
  <c r="G105" i="55"/>
  <c r="F105" i="55"/>
  <c r="E105" i="55"/>
  <c r="D105" i="55"/>
  <c r="C105" i="55"/>
  <c r="B105" i="55"/>
  <c r="A105" i="55"/>
  <c r="M104" i="55"/>
  <c r="L104" i="55"/>
  <c r="K104" i="55"/>
  <c r="J104" i="55"/>
  <c r="I104" i="55"/>
  <c r="H104" i="55"/>
  <c r="G104" i="55"/>
  <c r="F104" i="55"/>
  <c r="E104" i="55"/>
  <c r="D104" i="55"/>
  <c r="C104" i="55"/>
  <c r="B104" i="55"/>
  <c r="A104" i="55"/>
  <c r="M103" i="55"/>
  <c r="L103" i="55"/>
  <c r="K103" i="55"/>
  <c r="J103" i="55"/>
  <c r="I103" i="55"/>
  <c r="H103" i="55"/>
  <c r="G103" i="55"/>
  <c r="F103" i="55"/>
  <c r="E103" i="55"/>
  <c r="D103" i="55"/>
  <c r="C103" i="55"/>
  <c r="B103" i="55"/>
  <c r="A103" i="55"/>
  <c r="M102" i="55"/>
  <c r="L102" i="55"/>
  <c r="K102" i="55"/>
  <c r="J102" i="55"/>
  <c r="I102" i="55"/>
  <c r="H102" i="55"/>
  <c r="G102" i="55"/>
  <c r="F102" i="55"/>
  <c r="E102" i="55"/>
  <c r="D102" i="55"/>
  <c r="C102" i="55"/>
  <c r="B102" i="55"/>
  <c r="A102" i="55"/>
  <c r="M101" i="55"/>
  <c r="L101" i="55"/>
  <c r="K101" i="55"/>
  <c r="J101" i="55"/>
  <c r="I101" i="55"/>
  <c r="H101" i="55"/>
  <c r="G101" i="55"/>
  <c r="F101" i="55"/>
  <c r="E101" i="55"/>
  <c r="D101" i="55"/>
  <c r="C101" i="55"/>
  <c r="B101" i="55"/>
  <c r="A101" i="55"/>
  <c r="M100" i="55"/>
  <c r="L100" i="55"/>
  <c r="K100" i="55"/>
  <c r="J100" i="55"/>
  <c r="I100" i="55"/>
  <c r="H100" i="55"/>
  <c r="G100" i="55"/>
  <c r="F100" i="55"/>
  <c r="E100" i="55"/>
  <c r="D100" i="55"/>
  <c r="C100" i="55"/>
  <c r="B100" i="55"/>
  <c r="A100" i="55"/>
  <c r="M99" i="55"/>
  <c r="L99" i="55"/>
  <c r="K99" i="55"/>
  <c r="J99" i="55"/>
  <c r="I99" i="55"/>
  <c r="H99" i="55"/>
  <c r="G99" i="55"/>
  <c r="F99" i="55"/>
  <c r="E99" i="55"/>
  <c r="D99" i="55"/>
  <c r="C99" i="55"/>
  <c r="B99" i="55"/>
  <c r="A99" i="55"/>
  <c r="M98" i="55"/>
  <c r="L98" i="55"/>
  <c r="K98" i="55"/>
  <c r="J98" i="55"/>
  <c r="I98" i="55"/>
  <c r="H98" i="55"/>
  <c r="G98" i="55"/>
  <c r="F98" i="55"/>
  <c r="E98" i="55"/>
  <c r="D98" i="55"/>
  <c r="C98" i="55"/>
  <c r="B98" i="55"/>
  <c r="A98" i="55"/>
  <c r="M97" i="55"/>
  <c r="L97" i="55"/>
  <c r="K97" i="55"/>
  <c r="J97" i="55"/>
  <c r="I97" i="55"/>
  <c r="H97" i="55"/>
  <c r="G97" i="55"/>
  <c r="F97" i="55"/>
  <c r="E97" i="55"/>
  <c r="D97" i="55"/>
  <c r="C97" i="55"/>
  <c r="B97" i="55"/>
  <c r="A97" i="55"/>
  <c r="M96" i="55"/>
  <c r="L96" i="55"/>
  <c r="K96" i="55"/>
  <c r="J96" i="55"/>
  <c r="I96" i="55"/>
  <c r="H96" i="55"/>
  <c r="G96" i="55"/>
  <c r="F96" i="55"/>
  <c r="E96" i="55"/>
  <c r="D96" i="55"/>
  <c r="C96" i="55"/>
  <c r="B96" i="55"/>
  <c r="A96" i="55"/>
  <c r="M94" i="55"/>
  <c r="L94" i="55"/>
  <c r="K94" i="55"/>
  <c r="J94" i="55"/>
  <c r="I94" i="55"/>
  <c r="H94" i="55"/>
  <c r="G94" i="55"/>
  <c r="F94" i="55"/>
  <c r="E94" i="55"/>
  <c r="D94" i="55"/>
  <c r="C94" i="55"/>
  <c r="B94" i="55"/>
  <c r="A94" i="55"/>
  <c r="M93" i="55"/>
  <c r="L93" i="55"/>
  <c r="K93" i="55"/>
  <c r="J93" i="55"/>
  <c r="I93" i="55"/>
  <c r="H93" i="55"/>
  <c r="G93" i="55"/>
  <c r="F93" i="55"/>
  <c r="E93" i="55"/>
  <c r="D93" i="55"/>
  <c r="C93" i="55"/>
  <c r="B93" i="55"/>
  <c r="A93" i="55"/>
  <c r="M92" i="55"/>
  <c r="L92" i="55"/>
  <c r="K92" i="55"/>
  <c r="J92" i="55"/>
  <c r="I92" i="55"/>
  <c r="H92" i="55"/>
  <c r="G92" i="55"/>
  <c r="F92" i="55"/>
  <c r="E92" i="55"/>
  <c r="D92" i="55"/>
  <c r="C92" i="55"/>
  <c r="B92" i="55"/>
  <c r="A92" i="55"/>
  <c r="M91" i="55"/>
  <c r="L91" i="55"/>
  <c r="K91" i="55"/>
  <c r="J91" i="55"/>
  <c r="I91" i="55"/>
  <c r="H91" i="55"/>
  <c r="G91" i="55"/>
  <c r="F91" i="55"/>
  <c r="E91" i="55"/>
  <c r="D91" i="55"/>
  <c r="C91" i="55"/>
  <c r="B91" i="55"/>
  <c r="A91" i="55"/>
  <c r="M90" i="55"/>
  <c r="L90" i="55"/>
  <c r="K90" i="55"/>
  <c r="J90" i="55"/>
  <c r="I90" i="55"/>
  <c r="H90" i="55"/>
  <c r="G90" i="55"/>
  <c r="F90" i="55"/>
  <c r="E90" i="55"/>
  <c r="D90" i="55"/>
  <c r="C90" i="55"/>
  <c r="B90" i="55"/>
  <c r="A90" i="55"/>
  <c r="M89" i="55"/>
  <c r="L89" i="55"/>
  <c r="K89" i="55"/>
  <c r="J89" i="55"/>
  <c r="I89" i="55"/>
  <c r="H89" i="55"/>
  <c r="G89" i="55"/>
  <c r="F89" i="55"/>
  <c r="E89" i="55"/>
  <c r="D89" i="55"/>
  <c r="C89" i="55"/>
  <c r="B89" i="55"/>
  <c r="A89" i="55"/>
  <c r="M88" i="55"/>
  <c r="L88" i="55"/>
  <c r="K88" i="55"/>
  <c r="J88" i="55"/>
  <c r="I88" i="55"/>
  <c r="H88" i="55"/>
  <c r="G88" i="55"/>
  <c r="F88" i="55"/>
  <c r="E88" i="55"/>
  <c r="D88" i="55"/>
  <c r="C88" i="55"/>
  <c r="B88" i="55"/>
  <c r="A88" i="55"/>
  <c r="M87" i="55"/>
  <c r="L87" i="55"/>
  <c r="K87" i="55"/>
  <c r="J87" i="55"/>
  <c r="I87" i="55"/>
  <c r="H87" i="55"/>
  <c r="G87" i="55"/>
  <c r="F87" i="55"/>
  <c r="E87" i="55"/>
  <c r="D87" i="55"/>
  <c r="C87" i="55"/>
  <c r="B87" i="55"/>
  <c r="A87" i="55"/>
  <c r="M86" i="55"/>
  <c r="L86" i="55"/>
  <c r="K86" i="55"/>
  <c r="J86" i="55"/>
  <c r="I86" i="55"/>
  <c r="H86" i="55"/>
  <c r="G86" i="55"/>
  <c r="F86" i="55"/>
  <c r="E86" i="55"/>
  <c r="D86" i="55"/>
  <c r="C86" i="55"/>
  <c r="B86" i="55"/>
  <c r="A86" i="55"/>
  <c r="M85" i="55"/>
  <c r="L85" i="55"/>
  <c r="K85" i="55"/>
  <c r="J85" i="55"/>
  <c r="I85" i="55"/>
  <c r="H85" i="55"/>
  <c r="G85" i="55"/>
  <c r="F85" i="55"/>
  <c r="E85" i="55"/>
  <c r="D85" i="55"/>
  <c r="C85" i="55"/>
  <c r="B85" i="55"/>
  <c r="A85" i="55"/>
  <c r="M84" i="55"/>
  <c r="L84" i="55"/>
  <c r="K84" i="55"/>
  <c r="J84" i="55"/>
  <c r="I84" i="55"/>
  <c r="H84" i="55"/>
  <c r="G84" i="55"/>
  <c r="F84" i="55"/>
  <c r="E84" i="55"/>
  <c r="D84" i="55"/>
  <c r="C84" i="55"/>
  <c r="B84" i="55"/>
  <c r="A84" i="55"/>
  <c r="M83" i="55"/>
  <c r="L83" i="55"/>
  <c r="K83" i="55"/>
  <c r="J83" i="55"/>
  <c r="I83" i="55"/>
  <c r="H83" i="55"/>
  <c r="G83" i="55"/>
  <c r="F83" i="55"/>
  <c r="E83" i="55"/>
  <c r="D83" i="55"/>
  <c r="C83" i="55"/>
  <c r="B83" i="55"/>
  <c r="A83" i="55"/>
  <c r="M82" i="55"/>
  <c r="L82" i="55"/>
  <c r="K82" i="55"/>
  <c r="J82" i="55"/>
  <c r="I82" i="55"/>
  <c r="H82" i="55"/>
  <c r="G82" i="55"/>
  <c r="F82" i="55"/>
  <c r="E82" i="55"/>
  <c r="D82" i="55"/>
  <c r="C82" i="55"/>
  <c r="B82" i="55"/>
  <c r="A82" i="55"/>
  <c r="M81" i="55"/>
  <c r="L81" i="55"/>
  <c r="K81" i="55"/>
  <c r="J81" i="55"/>
  <c r="I81" i="55"/>
  <c r="H81" i="55"/>
  <c r="G81" i="55"/>
  <c r="F81" i="55"/>
  <c r="E81" i="55"/>
  <c r="D81" i="55"/>
  <c r="C81" i="55"/>
  <c r="B81" i="55"/>
  <c r="A81" i="55"/>
  <c r="M80" i="55"/>
  <c r="L80" i="55"/>
  <c r="K80" i="55"/>
  <c r="J80" i="55"/>
  <c r="I80" i="55"/>
  <c r="H80" i="55"/>
  <c r="G80" i="55"/>
  <c r="F80" i="55"/>
  <c r="E80" i="55"/>
  <c r="D80" i="55"/>
  <c r="C80" i="55"/>
  <c r="B80" i="55"/>
  <c r="A80" i="55"/>
  <c r="M79" i="55"/>
  <c r="L79" i="55"/>
  <c r="K79" i="55"/>
  <c r="J79" i="55"/>
  <c r="I79" i="55"/>
  <c r="H79" i="55"/>
  <c r="G79" i="55"/>
  <c r="F79" i="55"/>
  <c r="E79" i="55"/>
  <c r="D79" i="55"/>
  <c r="C79" i="55"/>
  <c r="B79" i="55"/>
  <c r="A79" i="55"/>
  <c r="M78" i="55"/>
  <c r="L78" i="55"/>
  <c r="K78" i="55"/>
  <c r="J78" i="55"/>
  <c r="I78" i="55"/>
  <c r="H78" i="55"/>
  <c r="G78" i="55"/>
  <c r="F78" i="55"/>
  <c r="E78" i="55"/>
  <c r="D78" i="55"/>
  <c r="C78" i="55"/>
  <c r="B78" i="55"/>
  <c r="A78" i="55"/>
  <c r="I77" i="55"/>
  <c r="D77" i="55"/>
  <c r="C77" i="55"/>
  <c r="B77" i="55"/>
  <c r="A77" i="55"/>
  <c r="M76" i="55"/>
  <c r="L76" i="55"/>
  <c r="K76" i="55"/>
  <c r="J76" i="55"/>
  <c r="I76" i="55"/>
  <c r="H76" i="55"/>
  <c r="G76" i="55"/>
  <c r="F76" i="55"/>
  <c r="E76" i="55"/>
  <c r="D76" i="55"/>
  <c r="C76" i="55"/>
  <c r="B76" i="55"/>
  <c r="A76" i="55"/>
  <c r="M75" i="55"/>
  <c r="L75" i="55"/>
  <c r="K75" i="55"/>
  <c r="J75" i="55"/>
  <c r="I75" i="55"/>
  <c r="H75" i="55"/>
  <c r="G75" i="55"/>
  <c r="F75" i="55"/>
  <c r="E75" i="55"/>
  <c r="D75" i="55"/>
  <c r="C75" i="55"/>
  <c r="B75" i="55"/>
  <c r="A75" i="55"/>
  <c r="M74" i="55"/>
  <c r="L74" i="55"/>
  <c r="K74" i="55"/>
  <c r="J74" i="55"/>
  <c r="I74" i="55"/>
  <c r="H74" i="55"/>
  <c r="G74" i="55"/>
  <c r="F74" i="55"/>
  <c r="E74" i="55"/>
  <c r="D74" i="55"/>
  <c r="C74" i="55"/>
  <c r="B74" i="55"/>
  <c r="A74" i="55"/>
  <c r="M73" i="55"/>
  <c r="L73" i="55"/>
  <c r="K73" i="55"/>
  <c r="J73" i="55"/>
  <c r="I73" i="55"/>
  <c r="H73" i="55"/>
  <c r="G73" i="55"/>
  <c r="F73" i="55"/>
  <c r="E73" i="55"/>
  <c r="D73" i="55"/>
  <c r="C73" i="55"/>
  <c r="B73" i="55"/>
  <c r="A73" i="55"/>
  <c r="L72" i="55"/>
  <c r="K72" i="55"/>
  <c r="J72" i="55"/>
  <c r="I72" i="55"/>
  <c r="H72" i="55"/>
  <c r="G72" i="55"/>
  <c r="F72" i="55"/>
  <c r="E72" i="55"/>
  <c r="D72" i="55"/>
  <c r="C72" i="55"/>
  <c r="B72" i="55"/>
  <c r="A72" i="55"/>
  <c r="L71" i="55"/>
  <c r="K71" i="55"/>
  <c r="J71" i="55"/>
  <c r="I71" i="55"/>
  <c r="H71" i="55"/>
  <c r="G71" i="55"/>
  <c r="F71" i="55"/>
  <c r="E71" i="55"/>
  <c r="D71" i="55"/>
  <c r="C71" i="55"/>
  <c r="B71" i="55"/>
  <c r="A71" i="55"/>
  <c r="L70" i="55"/>
  <c r="K70" i="55"/>
  <c r="J70" i="55"/>
  <c r="I70" i="55"/>
  <c r="H70" i="55"/>
  <c r="G70" i="55"/>
  <c r="F70" i="55"/>
  <c r="E70" i="55"/>
  <c r="D70" i="55"/>
  <c r="C70" i="55"/>
  <c r="B70" i="55"/>
  <c r="A70" i="55"/>
  <c r="L69" i="55"/>
  <c r="K69" i="55"/>
  <c r="J69" i="55"/>
  <c r="I69" i="55"/>
  <c r="H69" i="55"/>
  <c r="G69" i="55"/>
  <c r="F69" i="55"/>
  <c r="E69" i="55"/>
  <c r="D69" i="55"/>
  <c r="C69" i="55"/>
  <c r="B69" i="55"/>
  <c r="A69" i="55"/>
  <c r="L68" i="55"/>
  <c r="K68" i="55"/>
  <c r="J68" i="55"/>
  <c r="I68" i="55"/>
  <c r="H68" i="55"/>
  <c r="G68" i="55"/>
  <c r="F68" i="55"/>
  <c r="E68" i="55"/>
  <c r="D68" i="55"/>
  <c r="C68" i="55"/>
  <c r="B68" i="55"/>
  <c r="A68" i="55"/>
  <c r="L67" i="55"/>
  <c r="K67" i="55"/>
  <c r="J67" i="55"/>
  <c r="I67" i="55"/>
  <c r="H67" i="55"/>
  <c r="G67" i="55"/>
  <c r="F67" i="55"/>
  <c r="E67" i="55"/>
  <c r="D67" i="55"/>
  <c r="C67" i="55"/>
  <c r="B67" i="55"/>
  <c r="A67" i="55"/>
  <c r="L66" i="55"/>
  <c r="K66" i="55"/>
  <c r="I66" i="55"/>
  <c r="H66" i="55"/>
  <c r="G66" i="55"/>
  <c r="F66" i="55"/>
  <c r="E66" i="55"/>
  <c r="D66" i="55"/>
  <c r="C66" i="55"/>
  <c r="B66" i="55"/>
  <c r="A66" i="55"/>
  <c r="L65" i="55"/>
  <c r="K65" i="55"/>
  <c r="J65" i="55"/>
  <c r="I65" i="55"/>
  <c r="H65" i="55"/>
  <c r="G65" i="55"/>
  <c r="F65" i="55"/>
  <c r="E65" i="55"/>
  <c r="D65" i="55"/>
  <c r="C65" i="55"/>
  <c r="B65" i="55"/>
  <c r="A65" i="55"/>
  <c r="L64" i="55"/>
  <c r="K64" i="55"/>
  <c r="J64" i="55"/>
  <c r="I64" i="55"/>
  <c r="H64" i="55"/>
  <c r="G64" i="55"/>
  <c r="F64" i="55"/>
  <c r="E64" i="55"/>
  <c r="D64" i="55"/>
  <c r="C64" i="55"/>
  <c r="B64" i="55"/>
  <c r="A64" i="55"/>
  <c r="L63" i="55"/>
  <c r="K63" i="55"/>
  <c r="J63" i="55"/>
  <c r="I63" i="55"/>
  <c r="H63" i="55"/>
  <c r="G63" i="55"/>
  <c r="F63" i="55"/>
  <c r="E63" i="55"/>
  <c r="D63" i="55"/>
  <c r="C63" i="55"/>
  <c r="B63" i="55"/>
  <c r="A63" i="55"/>
  <c r="L62" i="55"/>
  <c r="K62" i="55"/>
  <c r="J62" i="55"/>
  <c r="I62" i="55"/>
  <c r="H62" i="55"/>
  <c r="G62" i="55"/>
  <c r="F62" i="55"/>
  <c r="E62" i="55"/>
  <c r="D62" i="55"/>
  <c r="C62" i="55"/>
  <c r="B62" i="55"/>
  <c r="A62" i="55"/>
  <c r="L61" i="55"/>
  <c r="K61" i="55"/>
  <c r="J61" i="55"/>
  <c r="I61" i="55"/>
  <c r="H61" i="55"/>
  <c r="G61" i="55"/>
  <c r="F61" i="55"/>
  <c r="E61" i="55"/>
  <c r="D61" i="55"/>
  <c r="C61" i="55"/>
  <c r="B61" i="55"/>
  <c r="A61" i="55"/>
  <c r="L60" i="55"/>
  <c r="K60" i="55"/>
  <c r="J60" i="55"/>
  <c r="I60" i="55"/>
  <c r="H60" i="55"/>
  <c r="G60" i="55"/>
  <c r="F60" i="55"/>
  <c r="E60" i="55"/>
  <c r="D60" i="55"/>
  <c r="C60" i="55"/>
  <c r="B60" i="55"/>
  <c r="A60" i="55"/>
  <c r="L59" i="55"/>
  <c r="K59" i="55"/>
  <c r="J59" i="55"/>
  <c r="I59" i="55"/>
  <c r="H59" i="55"/>
  <c r="G59" i="55"/>
  <c r="F59" i="55"/>
  <c r="E59" i="55"/>
  <c r="D59" i="55"/>
  <c r="C59" i="55"/>
  <c r="B59" i="55"/>
  <c r="A59" i="55"/>
  <c r="L58" i="55"/>
  <c r="K58" i="55"/>
  <c r="J58" i="55"/>
  <c r="I58" i="55"/>
  <c r="H58" i="55"/>
  <c r="G58" i="55"/>
  <c r="F58" i="55"/>
  <c r="E58" i="55"/>
  <c r="D58" i="55"/>
  <c r="C58" i="55"/>
  <c r="B58" i="55"/>
  <c r="A58" i="55"/>
  <c r="L57" i="55"/>
  <c r="K57" i="55"/>
  <c r="J57" i="55"/>
  <c r="I57" i="55"/>
  <c r="H57" i="55"/>
  <c r="G57" i="55"/>
  <c r="F57" i="55"/>
  <c r="E57" i="55"/>
  <c r="D57" i="55"/>
  <c r="C57" i="55"/>
  <c r="B57" i="55"/>
  <c r="A57" i="55"/>
  <c r="L56" i="55"/>
  <c r="K56" i="55"/>
  <c r="J56" i="55"/>
  <c r="I56" i="55"/>
  <c r="H56" i="55"/>
  <c r="G56" i="55"/>
  <c r="F56" i="55"/>
  <c r="E56" i="55"/>
  <c r="D56" i="55"/>
  <c r="C56" i="55"/>
  <c r="B56" i="55"/>
  <c r="A56" i="55"/>
  <c r="L55" i="55"/>
  <c r="K55" i="55"/>
  <c r="J55" i="55"/>
  <c r="I55" i="55"/>
  <c r="H55" i="55"/>
  <c r="G55" i="55"/>
  <c r="F55" i="55"/>
  <c r="E55" i="55"/>
  <c r="D55" i="55"/>
  <c r="C55" i="55"/>
  <c r="B55" i="55"/>
  <c r="A55" i="55"/>
  <c r="L54" i="55"/>
  <c r="K54" i="55"/>
  <c r="J54" i="55"/>
  <c r="I54" i="55"/>
  <c r="H54" i="55"/>
  <c r="G54" i="55"/>
  <c r="F54" i="55"/>
  <c r="E54" i="55"/>
  <c r="D54" i="55"/>
  <c r="C54" i="55"/>
  <c r="B54" i="55"/>
  <c r="A54" i="55"/>
  <c r="L53" i="55"/>
  <c r="K53" i="55"/>
  <c r="J53" i="55"/>
  <c r="I53" i="55"/>
  <c r="H53" i="55"/>
  <c r="G53" i="55"/>
  <c r="F53" i="55"/>
  <c r="E53" i="55"/>
  <c r="D53" i="55"/>
  <c r="C53" i="55"/>
  <c r="B53" i="55"/>
  <c r="A53" i="55"/>
  <c r="L52" i="55"/>
  <c r="K52" i="55"/>
  <c r="J52" i="55"/>
  <c r="I52" i="55"/>
  <c r="H52" i="55"/>
  <c r="G52" i="55"/>
  <c r="F52" i="55"/>
  <c r="E52" i="55"/>
  <c r="D52" i="55"/>
  <c r="C52" i="55"/>
  <c r="B52" i="55"/>
  <c r="A52" i="55"/>
  <c r="L51" i="55"/>
  <c r="K51" i="55"/>
  <c r="J51" i="55"/>
  <c r="I51" i="55"/>
  <c r="H51" i="55"/>
  <c r="G51" i="55"/>
  <c r="F51" i="55"/>
  <c r="E51" i="55"/>
  <c r="D51" i="55"/>
  <c r="C51" i="55"/>
  <c r="B51" i="55"/>
  <c r="A51" i="55"/>
  <c r="L50" i="55"/>
  <c r="K50" i="55"/>
  <c r="J50" i="55"/>
  <c r="I50" i="55"/>
  <c r="H50" i="55"/>
  <c r="G50" i="55"/>
  <c r="F50" i="55"/>
  <c r="E50" i="55"/>
  <c r="D50" i="55"/>
  <c r="C50" i="55"/>
  <c r="B50" i="55"/>
  <c r="A50" i="55"/>
  <c r="L49" i="55"/>
  <c r="K49" i="55"/>
  <c r="J49" i="55"/>
  <c r="I49" i="55"/>
  <c r="H49" i="55"/>
  <c r="G49" i="55"/>
  <c r="F49" i="55"/>
  <c r="E49" i="55"/>
  <c r="D49" i="55"/>
  <c r="C49" i="55"/>
  <c r="B49" i="55"/>
  <c r="A49" i="55"/>
  <c r="L48" i="55"/>
  <c r="K48" i="55"/>
  <c r="J48" i="55"/>
  <c r="I48" i="55"/>
  <c r="H48" i="55"/>
  <c r="G48" i="55"/>
  <c r="F48" i="55"/>
  <c r="E48" i="55"/>
  <c r="D48" i="55"/>
  <c r="C48" i="55"/>
  <c r="B48" i="55"/>
  <c r="A48" i="55"/>
  <c r="L47" i="55"/>
  <c r="K47" i="55"/>
  <c r="J47" i="55"/>
  <c r="I47" i="55"/>
  <c r="H47" i="55"/>
  <c r="G47" i="55"/>
  <c r="F47" i="55"/>
  <c r="E47" i="55"/>
  <c r="D47" i="55"/>
  <c r="C47" i="55"/>
  <c r="B47" i="55"/>
  <c r="A47" i="55"/>
  <c r="L46" i="55"/>
  <c r="K46" i="55"/>
  <c r="J46" i="55"/>
  <c r="I46" i="55"/>
  <c r="H46" i="55"/>
  <c r="G46" i="55"/>
  <c r="F46" i="55"/>
  <c r="E46" i="55"/>
  <c r="D46" i="55"/>
  <c r="C46" i="55"/>
  <c r="B46" i="55"/>
  <c r="A46" i="55"/>
  <c r="C5" i="56"/>
  <c r="Q36" i="55"/>
  <c r="P36" i="55"/>
  <c r="O36" i="55"/>
  <c r="N36" i="55"/>
  <c r="M36" i="55"/>
  <c r="L36" i="55"/>
  <c r="K36" i="55"/>
  <c r="J36" i="55"/>
  <c r="I36" i="55"/>
  <c r="H36" i="55"/>
  <c r="G36" i="55"/>
  <c r="F36" i="55"/>
  <c r="Q35" i="55"/>
  <c r="P35" i="55"/>
  <c r="O35" i="55"/>
  <c r="N35" i="55"/>
  <c r="M35" i="55"/>
  <c r="L35" i="55"/>
  <c r="K35" i="55"/>
  <c r="J35" i="55"/>
  <c r="I35" i="55"/>
  <c r="H35" i="55"/>
  <c r="G35" i="55"/>
  <c r="F35" i="55"/>
  <c r="Q34" i="55"/>
  <c r="P34" i="55"/>
  <c r="O34" i="55"/>
  <c r="N34" i="55"/>
  <c r="M34" i="55"/>
  <c r="L34" i="55"/>
  <c r="K34" i="55"/>
  <c r="J34" i="55"/>
  <c r="I34" i="55"/>
  <c r="H34" i="55"/>
  <c r="G34" i="55"/>
  <c r="F34" i="55"/>
  <c r="Q33" i="55"/>
  <c r="P33" i="55"/>
  <c r="O33" i="55"/>
  <c r="N33" i="55"/>
  <c r="M33" i="55"/>
  <c r="L33" i="55"/>
  <c r="K33" i="55"/>
  <c r="J33" i="55"/>
  <c r="I33" i="55"/>
  <c r="H33" i="55"/>
  <c r="G33" i="55"/>
  <c r="F33" i="55"/>
  <c r="Q32" i="55"/>
  <c r="P32" i="55"/>
  <c r="O32" i="55"/>
  <c r="N32" i="55"/>
  <c r="M32" i="55"/>
  <c r="L32" i="55"/>
  <c r="K32" i="55"/>
  <c r="J32" i="55"/>
  <c r="I32" i="55"/>
  <c r="H32" i="55"/>
  <c r="G32" i="55"/>
  <c r="F32" i="55"/>
  <c r="Q31" i="55"/>
  <c r="P31" i="55"/>
  <c r="O31" i="55"/>
  <c r="N31" i="55"/>
  <c r="M31" i="55"/>
  <c r="L31" i="55"/>
  <c r="K31" i="55"/>
  <c r="J31" i="55"/>
  <c r="I31" i="55"/>
  <c r="H31" i="55"/>
  <c r="G31" i="55"/>
  <c r="F31" i="55"/>
  <c r="Q30" i="55"/>
  <c r="P30" i="55"/>
  <c r="O30" i="55"/>
  <c r="N30" i="55"/>
  <c r="M30" i="55"/>
  <c r="L30" i="55"/>
  <c r="K30" i="55"/>
  <c r="J30" i="55"/>
  <c r="I30" i="55"/>
  <c r="H30" i="55"/>
  <c r="G30" i="55"/>
  <c r="F30" i="55"/>
  <c r="E27" i="55"/>
  <c r="M13" i="34"/>
  <c r="M12" i="34"/>
  <c r="E30" i="55"/>
  <c r="M11" i="34"/>
  <c r="M10" i="34"/>
  <c r="F71" i="53" l="1"/>
  <c r="E71" i="53"/>
  <c r="B67" i="56"/>
  <c r="E204" i="31"/>
  <c r="C3" i="56" s="1"/>
  <c r="C64" i="56"/>
  <c r="R35" i="55"/>
  <c r="R36" i="55"/>
  <c r="R32" i="55"/>
  <c r="R31" i="55"/>
  <c r="R33" i="55"/>
  <c r="R34" i="55"/>
  <c r="R30" i="55"/>
  <c r="C2" i="55"/>
  <c r="D8" i="55"/>
  <c r="D11" i="55" s="1"/>
  <c r="D14" i="55" s="1"/>
  <c r="D17" i="55" s="1"/>
  <c r="C8" i="55"/>
  <c r="C11" i="55" s="1"/>
  <c r="C14" i="55" s="1"/>
  <c r="C17" i="55" s="1"/>
  <c r="T25" i="31"/>
  <c r="T24" i="31"/>
  <c r="T23" i="31"/>
  <c r="T22" i="31"/>
  <c r="T21" i="31"/>
  <c r="H65" i="53"/>
  <c r="G65" i="53"/>
  <c r="F65" i="53"/>
  <c r="H64" i="53"/>
  <c r="G64" i="53"/>
  <c r="F64" i="53"/>
  <c r="H63" i="53"/>
  <c r="G63" i="53"/>
  <c r="F63" i="53"/>
  <c r="H62" i="53"/>
  <c r="G62" i="53"/>
  <c r="F62" i="53"/>
  <c r="H61" i="53"/>
  <c r="G61" i="53"/>
  <c r="F61" i="53"/>
  <c r="H59" i="53"/>
  <c r="G59" i="53"/>
  <c r="F59" i="53"/>
  <c r="H58" i="53"/>
  <c r="G58" i="53"/>
  <c r="F58" i="53"/>
  <c r="H57" i="53"/>
  <c r="G57" i="53"/>
  <c r="F57" i="53"/>
  <c r="H56" i="53"/>
  <c r="G56" i="53"/>
  <c r="F56" i="53"/>
  <c r="H55" i="53"/>
  <c r="G55" i="53"/>
  <c r="F55" i="53"/>
  <c r="H54" i="53"/>
  <c r="G54" i="53"/>
  <c r="F54" i="53"/>
  <c r="E65" i="53"/>
  <c r="E64" i="53"/>
  <c r="E63" i="53"/>
  <c r="E62" i="53"/>
  <c r="E61" i="53"/>
  <c r="E59" i="53"/>
  <c r="E58" i="53"/>
  <c r="E57" i="53"/>
  <c r="E56" i="53"/>
  <c r="E55" i="53"/>
  <c r="E54" i="53"/>
  <c r="C6" i="56" l="1"/>
  <c r="C67" i="56"/>
  <c r="B69" i="56"/>
  <c r="C10" i="56"/>
  <c r="C4" i="56"/>
  <c r="C63" i="56" s="1"/>
  <c r="E67" i="53"/>
  <c r="E68" i="53"/>
  <c r="H66" i="53"/>
  <c r="G67" i="53"/>
  <c r="H67" i="53"/>
  <c r="G68" i="53"/>
  <c r="F69" i="53"/>
  <c r="F68" i="53"/>
  <c r="E66" i="53"/>
  <c r="H68" i="53"/>
  <c r="G69" i="53"/>
  <c r="E69" i="53"/>
  <c r="F66" i="53"/>
  <c r="G66" i="53"/>
  <c r="F67" i="53"/>
  <c r="H69" i="53"/>
  <c r="R25" i="31"/>
  <c r="R24" i="31"/>
  <c r="R23" i="31"/>
  <c r="R22" i="31"/>
  <c r="S25" i="31"/>
  <c r="S24" i="31"/>
  <c r="S23" i="31"/>
  <c r="S21" i="31"/>
  <c r="S22" i="31"/>
  <c r="Q25" i="31"/>
  <c r="E34" i="55" s="1"/>
  <c r="Q24" i="31"/>
  <c r="E33" i="55" s="1"/>
  <c r="Q23" i="31"/>
  <c r="Q22" i="31"/>
  <c r="J19" i="31"/>
  <c r="J21" i="31"/>
  <c r="J66" i="55" s="1"/>
  <c r="H5" i="53"/>
  <c r="G5" i="53"/>
  <c r="G77" i="55" s="1"/>
  <c r="F5" i="53"/>
  <c r="F77" i="55" s="1"/>
  <c r="E5" i="53"/>
  <c r="E77" i="55" s="1"/>
  <c r="F22" i="55" l="1"/>
  <c r="B43" i="56"/>
  <c r="B22" i="56"/>
  <c r="B30" i="56" s="1"/>
  <c r="C30" i="56" s="1"/>
  <c r="E22" i="55"/>
  <c r="B42" i="56"/>
  <c r="B44" i="56"/>
  <c r="B41" i="56"/>
  <c r="B45" i="56"/>
  <c r="B46" i="56"/>
  <c r="E32" i="55"/>
  <c r="B37" i="56"/>
  <c r="B21" i="56"/>
  <c r="B29" i="56" s="1"/>
  <c r="C29" i="56" s="1"/>
  <c r="B35" i="56"/>
  <c r="B38" i="56"/>
  <c r="F21" i="55"/>
  <c r="B34" i="56"/>
  <c r="E31" i="55"/>
  <c r="B36" i="56"/>
  <c r="E21" i="55"/>
  <c r="B39" i="56"/>
  <c r="E24" i="55"/>
  <c r="F24" i="55"/>
  <c r="E23" i="55"/>
  <c r="F23" i="55"/>
  <c r="B57" i="56"/>
  <c r="B56" i="56"/>
  <c r="B55" i="56"/>
  <c r="B24" i="56"/>
  <c r="B32" i="56" s="1"/>
  <c r="C32" i="56" s="1"/>
  <c r="B60" i="56"/>
  <c r="B59" i="56"/>
  <c r="B58" i="56"/>
  <c r="B49" i="56"/>
  <c r="B48" i="56"/>
  <c r="B23" i="56"/>
  <c r="B31" i="56" s="1"/>
  <c r="C31" i="56" s="1"/>
  <c r="B53" i="56"/>
  <c r="B52" i="56"/>
  <c r="B51" i="56"/>
  <c r="B50" i="56"/>
  <c r="E70" i="53"/>
  <c r="H70" i="53"/>
  <c r="H53" i="53"/>
  <c r="M53" i="53" s="1"/>
  <c r="H77" i="55"/>
  <c r="C21" i="56"/>
  <c r="U32" i="55"/>
  <c r="C22" i="56"/>
  <c r="U33" i="55"/>
  <c r="C23" i="56"/>
  <c r="U34" i="55"/>
  <c r="C24" i="56"/>
  <c r="U31" i="55"/>
  <c r="G37" i="55" s="1"/>
  <c r="Q26" i="31"/>
  <c r="C20" i="56" s="1"/>
  <c r="C41" i="56"/>
  <c r="F53" i="53"/>
  <c r="K53" i="53" s="1"/>
  <c r="C48" i="56"/>
  <c r="G53" i="53"/>
  <c r="L53" i="53" s="1"/>
  <c r="J68" i="53"/>
  <c r="E53" i="53"/>
  <c r="J53" i="53" s="1"/>
  <c r="F14" i="55"/>
  <c r="E8" i="55"/>
  <c r="E14" i="55"/>
  <c r="F8" i="55"/>
  <c r="E11" i="55"/>
  <c r="F17" i="55"/>
  <c r="E17" i="55"/>
  <c r="F11" i="55"/>
  <c r="U25" i="31"/>
  <c r="G24" i="55" s="1"/>
  <c r="U24" i="31"/>
  <c r="G23" i="55" s="1"/>
  <c r="U23" i="31"/>
  <c r="G22" i="55" s="1"/>
  <c r="U22" i="31"/>
  <c r="G21" i="55" s="1"/>
  <c r="U21" i="31"/>
  <c r="M5" i="53"/>
  <c r="M77" i="55" s="1"/>
  <c r="C55" i="56"/>
  <c r="L68" i="53"/>
  <c r="L66" i="53"/>
  <c r="G70" i="53"/>
  <c r="L5" i="53"/>
  <c r="L77" i="55" s="1"/>
  <c r="J67" i="53"/>
  <c r="L69" i="53"/>
  <c r="J66" i="53"/>
  <c r="K68" i="53"/>
  <c r="K69" i="53"/>
  <c r="K66" i="53"/>
  <c r="F70" i="53"/>
  <c r="K5" i="53"/>
  <c r="K77" i="55" s="1"/>
  <c r="M66" i="53"/>
  <c r="J5" i="53"/>
  <c r="J77" i="55" s="1"/>
  <c r="C34" i="56"/>
  <c r="M69" i="53"/>
  <c r="M67" i="53"/>
  <c r="M68" i="53"/>
  <c r="K67" i="53"/>
  <c r="C43" i="56" s="1"/>
  <c r="J69" i="53"/>
  <c r="L67" i="53"/>
  <c r="M9" i="34"/>
  <c r="C46" i="56" l="1"/>
  <c r="C36" i="56"/>
  <c r="C42" i="56"/>
  <c r="C37" i="56"/>
  <c r="C44" i="56"/>
  <c r="C38" i="56"/>
  <c r="K22" i="55"/>
  <c r="L22" i="55"/>
  <c r="J21" i="55"/>
  <c r="I22" i="55"/>
  <c r="N21" i="55"/>
  <c r="J22" i="55"/>
  <c r="N22" i="55"/>
  <c r="C39" i="56"/>
  <c r="I21" i="55"/>
  <c r="K21" i="55"/>
  <c r="C45" i="56"/>
  <c r="C35" i="56"/>
  <c r="L21" i="55"/>
  <c r="J23" i="55"/>
  <c r="I23" i="55"/>
  <c r="K23" i="55"/>
  <c r="L23" i="55"/>
  <c r="N23" i="55"/>
  <c r="N24" i="55"/>
  <c r="L24" i="55"/>
  <c r="K24" i="55"/>
  <c r="J24" i="55"/>
  <c r="I24" i="55"/>
  <c r="C49" i="56"/>
  <c r="C58" i="56"/>
  <c r="C50" i="56"/>
  <c r="G14" i="55"/>
  <c r="C51" i="56"/>
  <c r="C59" i="56"/>
  <c r="C52" i="56"/>
  <c r="C56" i="56"/>
  <c r="C57" i="56"/>
  <c r="C60" i="56"/>
  <c r="C53" i="56"/>
  <c r="M39" i="55"/>
  <c r="L38" i="55"/>
  <c r="G38" i="55"/>
  <c r="F38" i="55"/>
  <c r="H38" i="55"/>
  <c r="P38" i="55"/>
  <c r="M38" i="55"/>
  <c r="L39" i="55"/>
  <c r="O38" i="55"/>
  <c r="L37" i="55"/>
  <c r="H37" i="55"/>
  <c r="N39" i="55"/>
  <c r="I39" i="55"/>
  <c r="J37" i="55"/>
  <c r="K39" i="55"/>
  <c r="Q38" i="55"/>
  <c r="P37" i="55"/>
  <c r="I37" i="55"/>
  <c r="N38" i="55"/>
  <c r="O37" i="55"/>
  <c r="J39" i="55"/>
  <c r="N37" i="55"/>
  <c r="K38" i="55"/>
  <c r="I38" i="55"/>
  <c r="H39" i="55"/>
  <c r="M37" i="55"/>
  <c r="J38" i="55"/>
  <c r="G39" i="55"/>
  <c r="Q37" i="55"/>
  <c r="K37" i="55"/>
  <c r="F39" i="55"/>
  <c r="O39" i="55"/>
  <c r="Q39" i="55"/>
  <c r="F37" i="55"/>
  <c r="P39" i="55"/>
  <c r="G11" i="55"/>
  <c r="G17" i="55"/>
  <c r="G8" i="55"/>
  <c r="K11" i="55"/>
  <c r="L11" i="55"/>
  <c r="J11" i="55"/>
  <c r="I11" i="55"/>
  <c r="N11" i="55"/>
  <c r="L14" i="55"/>
  <c r="I14" i="55"/>
  <c r="K14" i="55"/>
  <c r="J14" i="55"/>
  <c r="N14" i="55"/>
  <c r="L8" i="55"/>
  <c r="K8" i="55"/>
  <c r="J8" i="55"/>
  <c r="I8" i="55"/>
  <c r="N8" i="55"/>
  <c r="K17" i="55"/>
  <c r="J17" i="55"/>
  <c r="I17" i="55"/>
  <c r="L17" i="55"/>
  <c r="N17" i="55"/>
  <c r="K40" i="55" l="1"/>
  <c r="J40" i="55"/>
  <c r="N40" i="55"/>
  <c r="H40" i="55"/>
  <c r="O40" i="55"/>
  <c r="G40" i="55"/>
  <c r="R37" i="55"/>
  <c r="M40" i="55"/>
  <c r="I40" i="55"/>
  <c r="L40" i="55"/>
  <c r="R38" i="55"/>
  <c r="Q40" i="55"/>
  <c r="F40" i="55"/>
  <c r="R39" i="55"/>
  <c r="P40" i="55"/>
  <c r="R40" i="55" l="1"/>
  <c r="C66" i="56" s="1"/>
</calcChain>
</file>

<file path=xl/sharedStrings.xml><?xml version="1.0" encoding="utf-8"?>
<sst xmlns="http://schemas.openxmlformats.org/spreadsheetml/2006/main" count="1166" uniqueCount="836">
  <si>
    <t>C1</t>
  </si>
  <si>
    <t>No</t>
  </si>
  <si>
    <t>Yes</t>
  </si>
  <si>
    <t>…</t>
  </si>
  <si>
    <t>Basic Country Information</t>
  </si>
  <si>
    <t>C1.1</t>
  </si>
  <si>
    <t>C1.2</t>
  </si>
  <si>
    <t>[Country Name]</t>
  </si>
  <si>
    <t>Health (707)</t>
  </si>
  <si>
    <t>Public health and outpatient services (7072,7074)</t>
  </si>
  <si>
    <t>Education (709)</t>
  </si>
  <si>
    <t>Waste management (7051)</t>
  </si>
  <si>
    <t>Water supply (7063)</t>
  </si>
  <si>
    <t>Street lighting (7064)</t>
  </si>
  <si>
    <t>Number of units</t>
  </si>
  <si>
    <t>Country Name</t>
  </si>
  <si>
    <t>Information/Data for Year</t>
  </si>
  <si>
    <t>Comments / Clarification</t>
  </si>
  <si>
    <t>Recreation, culture, and religion (708)</t>
  </si>
  <si>
    <t>Fire protection (7032)</t>
  </si>
  <si>
    <t>Economic Affairs (704)</t>
  </si>
  <si>
    <t>Environmental Protection (705)</t>
  </si>
  <si>
    <t>Housing and Community Amenities (706)</t>
  </si>
  <si>
    <t>Recreation and sporting services (7081) – includes parks</t>
  </si>
  <si>
    <t>None</t>
  </si>
  <si>
    <t>Primary responsibility</t>
  </si>
  <si>
    <t>National level</t>
  </si>
  <si>
    <t>Complete territorial coverage?</t>
  </si>
  <si>
    <t>Level / tier / type</t>
  </si>
  <si>
    <t>First level / tier / type</t>
  </si>
  <si>
    <t>Second level / tier  / type</t>
  </si>
  <si>
    <t>Third level / tier / type</t>
  </si>
  <si>
    <t>Uniform structure ?</t>
  </si>
  <si>
    <t>...</t>
  </si>
  <si>
    <t>Government level / tier / type</t>
  </si>
  <si>
    <t>G1.2</t>
  </si>
  <si>
    <t>G1.3</t>
  </si>
  <si>
    <t>Sectoral</t>
  </si>
  <si>
    <t>Territorial</t>
  </si>
  <si>
    <t>General Country Information</t>
  </si>
  <si>
    <t>Primary Education (70912)</t>
  </si>
  <si>
    <t>S1</t>
  </si>
  <si>
    <t>S2</t>
  </si>
  <si>
    <t>S3</t>
  </si>
  <si>
    <t>S4</t>
  </si>
  <si>
    <t xml:space="preserve">Land use planning and zoning </t>
  </si>
  <si>
    <t>Building and construction regulation; building permits</t>
  </si>
  <si>
    <t>Z1</t>
  </si>
  <si>
    <t>Z1.1</t>
  </si>
  <si>
    <t>Z1.3</t>
  </si>
  <si>
    <t>Total National Population</t>
  </si>
  <si>
    <t>C1.3</t>
  </si>
  <si>
    <t>Institutional level/tier/type (name)</t>
  </si>
  <si>
    <t>Public transit (70456)</t>
  </si>
  <si>
    <t>Civil administration (registration of births/marriages/deaths)*</t>
  </si>
  <si>
    <t>R1.1</t>
  </si>
  <si>
    <t>R1.3</t>
  </si>
  <si>
    <t>R1.4</t>
  </si>
  <si>
    <t>R1.8</t>
  </si>
  <si>
    <t>R1.11</t>
  </si>
  <si>
    <t>R1.16</t>
  </si>
  <si>
    <t>R1.17</t>
  </si>
  <si>
    <t>R1.19</t>
  </si>
  <si>
    <t>R1.20</t>
  </si>
  <si>
    <t>R1.23</t>
  </si>
  <si>
    <t>R2.1</t>
  </si>
  <si>
    <t>R2.4</t>
  </si>
  <si>
    <t>R1</t>
  </si>
  <si>
    <t>LOCAL GOVERNANCE INSTITUTIONS COMPARATIVE ASSESSMENT (LoGICA) PROFILE: PROFILE COMPLETION INFORMATION</t>
  </si>
  <si>
    <t>Z1.2</t>
  </si>
  <si>
    <t>Name of LPSA Reviewer</t>
  </si>
  <si>
    <t>R</t>
  </si>
  <si>
    <t>Nature of subnational governance institutions (level/tier/type)</t>
  </si>
  <si>
    <t>C</t>
  </si>
  <si>
    <t>Capital</t>
  </si>
  <si>
    <t>HR</t>
  </si>
  <si>
    <t>Identifying the de facto responsibility for provision of frontline public services</t>
  </si>
  <si>
    <t>Role of PCEBIs?</t>
  </si>
  <si>
    <t>Agricultural extension / livestock services (70421*)</t>
  </si>
  <si>
    <t>Partially/Mixed/Other</t>
  </si>
  <si>
    <t>0 - None</t>
  </si>
  <si>
    <t>Z4.1</t>
  </si>
  <si>
    <t>Z4.2</t>
  </si>
  <si>
    <t>Z4.3</t>
  </si>
  <si>
    <t>Z4.4</t>
  </si>
  <si>
    <r>
      <t>Nature of subnational governance institutions</t>
    </r>
    <r>
      <rPr>
        <sz val="11"/>
        <color theme="1"/>
        <rFont val="Calibri"/>
        <family val="2"/>
        <scheme val="minor"/>
      </rPr>
      <t xml:space="preserve"> - One paragraph</t>
    </r>
  </si>
  <si>
    <t>Z4</t>
  </si>
  <si>
    <t>LoGICA Assessment Abstract</t>
  </si>
  <si>
    <t>Completion of LoGICA Assessment and Profile</t>
  </si>
  <si>
    <r>
      <t xml:space="preserve">Are subnational entities at this level/tier/type </t>
    </r>
    <r>
      <rPr>
        <i/>
        <sz val="11"/>
        <color theme="1"/>
        <rFont val="Calibri"/>
        <family val="2"/>
        <scheme val="minor"/>
      </rPr>
      <t>de jure</t>
    </r>
    <r>
      <rPr>
        <sz val="11"/>
        <color theme="1"/>
        <rFont val="Calibri"/>
        <family val="2"/>
        <scheme val="minor"/>
      </rPr>
      <t xml:space="preserve"> corporate bodies (institutional units)?</t>
    </r>
  </si>
  <si>
    <r>
      <t xml:space="preserve">Are subnational entities at this level/tier/type </t>
    </r>
    <r>
      <rPr>
        <i/>
        <sz val="11"/>
        <color theme="1"/>
        <rFont val="Calibri"/>
        <family val="2"/>
        <scheme val="minor"/>
      </rPr>
      <t>de facto</t>
    </r>
    <r>
      <rPr>
        <sz val="11"/>
        <color theme="1"/>
        <rFont val="Calibri"/>
        <family val="2"/>
        <scheme val="minor"/>
      </rPr>
      <t xml:space="preserve"> corporate bodies (institutional units)?</t>
    </r>
  </si>
  <si>
    <t>Do subnational entities at this level/tier/type engage in public sector functions?</t>
  </si>
  <si>
    <t>Do subnational entities at this level/tier/type prepare and adopt their own budgets?</t>
  </si>
  <si>
    <t>Do subnational entities at this level/tier/type have (employ) their own officers?</t>
  </si>
  <si>
    <t>Is the subnational political leadership, at least in part, (directly or indirectly) elected?</t>
  </si>
  <si>
    <t>Is the subnational political leadership (at least in part) directly elected?</t>
  </si>
  <si>
    <t>G4.3</t>
  </si>
  <si>
    <t>Governance of non-devolved subnational entities (empowered field administration?)</t>
  </si>
  <si>
    <t>Do subnational entities have, and authoritatively manage, their CEO and most/all of their own officers?</t>
  </si>
  <si>
    <t>Do subnational entities have, select, and authoritatively manage, their CEO and all of their own officers?</t>
  </si>
  <si>
    <t>Do subnational entities at this level/tier/type have their own (political/elected) leadership?</t>
  </si>
  <si>
    <t>Do subnational entities at this level/tier/type have their own budget?</t>
  </si>
  <si>
    <t>Do subnational entities at this level/tier/type own assets and raise funds in own name?</t>
  </si>
  <si>
    <t>Do subnational entities have extensive autonomy and authoritative power over political decisions?</t>
  </si>
  <si>
    <t>Do subnational entities have extensive autonomy and authoritative power over admin. decisions?</t>
  </si>
  <si>
    <t>Do subnational entities hold and manage their own funds outside of the higher-level treasury?</t>
  </si>
  <si>
    <t>Do subnational entities have (de jure / de facto) autonomy and authoritative power over political decisions?</t>
  </si>
  <si>
    <t>Do subnational entities have (de jure / de facto) autonomy and authoritative power over admin. decisions?</t>
  </si>
  <si>
    <t>Do subnational entities have  (de jure / de facto) autonomy and authoritative power over fiscal decisions?</t>
  </si>
  <si>
    <t xml:space="preserve">Do subnational institutions have extensive (de jure / de facto) functional responsibilities? </t>
  </si>
  <si>
    <t>Do subnational entities have extensive autonomy and authoritative power over budget/fiscal decisions?</t>
  </si>
  <si>
    <t xml:space="preserve">Do subnational entities administratively form a hierarchical part of the higher-level government?  </t>
  </si>
  <si>
    <t>If G4.1 is Yes, do field administration departments or units form administrative units or sub-units?</t>
  </si>
  <si>
    <t>If G4.2 is Yes, are field administration departments or units planned and managed as integrated units?</t>
  </si>
  <si>
    <t>If G4.3 is Yes, are subnational field admin. departments or units organized sectorally or territorially (or mixed)?</t>
  </si>
  <si>
    <t>Do subnational entities budgetarily form a hierarchical part of the higher-level government?</t>
  </si>
  <si>
    <t>If G4.5 is Yes, are the budgets of field depts./units included as identifiable sub-organizations or budget units?</t>
  </si>
  <si>
    <t>If G4.6 is Yes, are field departments' or units' budgets organized sectorally or territorially (or mixed)?</t>
  </si>
  <si>
    <t xml:space="preserve">Nature of subnational governance institutions (level/tier/type) </t>
  </si>
  <si>
    <t>Nature of subnational governance institutions (level/tier/type) - Detailed</t>
  </si>
  <si>
    <t>6 - Extensive devolution</t>
  </si>
  <si>
    <t>5 - Limited devolution</t>
  </si>
  <si>
    <t>4 - Hybrid institution</t>
  </si>
  <si>
    <t>3 - Horizontal deconcentration</t>
  </si>
  <si>
    <t>2 - Vertical deconcentration</t>
  </si>
  <si>
    <t>1 - Other institution</t>
  </si>
  <si>
    <t>Does the political leadership have a degree of autonomy and authoritative decision-making power?</t>
  </si>
  <si>
    <r>
      <t>Subnational governance structure</t>
    </r>
    <r>
      <rPr>
        <sz val="11"/>
        <color theme="1"/>
        <rFont val="Calibri"/>
        <family val="2"/>
        <scheme val="minor"/>
      </rPr>
      <t xml:space="preserve"> - One paragraph</t>
    </r>
  </si>
  <si>
    <t>Institutional</t>
  </si>
  <si>
    <t>Political</t>
  </si>
  <si>
    <t>Admin.</t>
  </si>
  <si>
    <t>Fiscal</t>
  </si>
  <si>
    <t>Subnational autonomy and authority (0-3)</t>
  </si>
  <si>
    <t>Devolution (limited)</t>
  </si>
  <si>
    <t>Hybrid institution</t>
  </si>
  <si>
    <t>Non-devolved institution</t>
  </si>
  <si>
    <t>If non-devolved: with elected subnational council?</t>
  </si>
  <si>
    <t>Code</t>
  </si>
  <si>
    <t>Country</t>
  </si>
  <si>
    <t>BLZ</t>
  </si>
  <si>
    <t>Belize</t>
  </si>
  <si>
    <t>CRI</t>
  </si>
  <si>
    <t>Costa Rica</t>
  </si>
  <si>
    <t>GTM</t>
  </si>
  <si>
    <t>Guatemala</t>
  </si>
  <si>
    <t>HND</t>
  </si>
  <si>
    <t>Honduras</t>
  </si>
  <si>
    <t>MEX</t>
  </si>
  <si>
    <t>Mexico</t>
  </si>
  <si>
    <t>NIC</t>
  </si>
  <si>
    <t>Nicaragua</t>
  </si>
  <si>
    <t>PAN</t>
  </si>
  <si>
    <t>Panama</t>
  </si>
  <si>
    <t>SLV</t>
  </si>
  <si>
    <t>El Salvador</t>
  </si>
  <si>
    <t>ARG</t>
  </si>
  <si>
    <t>Argentina</t>
  </si>
  <si>
    <t>BOL</t>
  </si>
  <si>
    <t>Bolivia</t>
  </si>
  <si>
    <t>BRA</t>
  </si>
  <si>
    <t>Brazil</t>
  </si>
  <si>
    <t>CHL</t>
  </si>
  <si>
    <t>Chile</t>
  </si>
  <si>
    <t>COL</t>
  </si>
  <si>
    <t>Colombia</t>
  </si>
  <si>
    <t>ECU</t>
  </si>
  <si>
    <t>Ecuador</t>
  </si>
  <si>
    <t>GUY</t>
  </si>
  <si>
    <t>Guyana</t>
  </si>
  <si>
    <t>PER</t>
  </si>
  <si>
    <t>Peru</t>
  </si>
  <si>
    <t>PRY</t>
  </si>
  <si>
    <t>Paraguay</t>
  </si>
  <si>
    <t>SUR</t>
  </si>
  <si>
    <t>Suriname</t>
  </si>
  <si>
    <t>URY</t>
  </si>
  <si>
    <t>Uruguay</t>
  </si>
  <si>
    <t>VEN</t>
  </si>
  <si>
    <t>Venezuela</t>
  </si>
  <si>
    <t>CUB</t>
  </si>
  <si>
    <t>Cuba</t>
  </si>
  <si>
    <t>DOM</t>
  </si>
  <si>
    <t>HTI</t>
  </si>
  <si>
    <t>Haiti</t>
  </si>
  <si>
    <t>JAM</t>
  </si>
  <si>
    <t>Jamaica</t>
  </si>
  <si>
    <t>TTO</t>
  </si>
  <si>
    <t>Trinidad and Tobago</t>
  </si>
  <si>
    <t>Number</t>
  </si>
  <si>
    <t>Avg. Pop.</t>
  </si>
  <si>
    <t>Name</t>
  </si>
  <si>
    <t>Devolution (extensive)</t>
  </si>
  <si>
    <t>Subnat. Institutional Type</t>
  </si>
  <si>
    <t>Fourth level / tier / type</t>
  </si>
  <si>
    <t>G1.1A</t>
  </si>
  <si>
    <t>G1.1B</t>
  </si>
  <si>
    <t>G2.1A</t>
  </si>
  <si>
    <t>G2.1B</t>
  </si>
  <si>
    <t>G2.2A</t>
  </si>
  <si>
    <t>G2.2B</t>
  </si>
  <si>
    <t>G2.3A</t>
  </si>
  <si>
    <t>G2.3B</t>
  </si>
  <si>
    <t>G3.2A</t>
  </si>
  <si>
    <t>G3.2B</t>
  </si>
  <si>
    <t>G3.2C</t>
  </si>
  <si>
    <t>G3.3A</t>
  </si>
  <si>
    <t>G3.3B</t>
  </si>
  <si>
    <t>G3.3C</t>
  </si>
  <si>
    <t>G4.1A</t>
  </si>
  <si>
    <t>G4.1B</t>
  </si>
  <si>
    <t>G4.1C</t>
  </si>
  <si>
    <t>G4.2A</t>
  </si>
  <si>
    <t>G4.2B</t>
  </si>
  <si>
    <t>Afghanistan (AFG)</t>
  </si>
  <si>
    <t>Albania (ALB)</t>
  </si>
  <si>
    <t>Algeria (DZA)</t>
  </si>
  <si>
    <t>Angola (AGO)</t>
  </si>
  <si>
    <t>Argentina (ARG)</t>
  </si>
  <si>
    <t>Armenia (ARM)</t>
  </si>
  <si>
    <t>Australia (AUS)</t>
  </si>
  <si>
    <t>Austria (AUT)</t>
  </si>
  <si>
    <t>Azerbaijan (AZE)</t>
  </si>
  <si>
    <t>Bahamas (BHS)</t>
  </si>
  <si>
    <t>Bahrain (BHR)</t>
  </si>
  <si>
    <t>Bangladesh (BGD)</t>
  </si>
  <si>
    <t>Belarus (BLR)</t>
  </si>
  <si>
    <t>Belgium (BEL)</t>
  </si>
  <si>
    <t>Belize (BLZ)</t>
  </si>
  <si>
    <t>Benin (BEN)</t>
  </si>
  <si>
    <t>Bhutan (BTN)</t>
  </si>
  <si>
    <t>Bolivia (BOL)</t>
  </si>
  <si>
    <t>Bosnia and Herzegovina (BIH)</t>
  </si>
  <si>
    <t>Botswana (BWA)</t>
  </si>
  <si>
    <t>Brazil (BRA)</t>
  </si>
  <si>
    <t>Brunei Darussalam (BRN)</t>
  </si>
  <si>
    <t>Bulgaria (BGR)</t>
  </si>
  <si>
    <t>Burkina Faso (BFA)</t>
  </si>
  <si>
    <t>Burundi (BDI)</t>
  </si>
  <si>
    <t>Cabo Verde (CPV)</t>
  </si>
  <si>
    <t>Cambodia (KHM)</t>
  </si>
  <si>
    <t>Cameroon (CMR)</t>
  </si>
  <si>
    <t>Canada (CAN)</t>
  </si>
  <si>
    <t>Central African Republic (CAF)</t>
  </si>
  <si>
    <t>Chad (TCD)</t>
  </si>
  <si>
    <t>Chile (CHL)</t>
  </si>
  <si>
    <t>China (CHN)</t>
  </si>
  <si>
    <t>Colombia (COL)</t>
  </si>
  <si>
    <t>Comoros (COM)</t>
  </si>
  <si>
    <t>Congo (COG)</t>
  </si>
  <si>
    <t>Costa Rica (CRI)</t>
  </si>
  <si>
    <t>Côte d'Ivoire (CIV)</t>
  </si>
  <si>
    <t>Croatia (HRV)</t>
  </si>
  <si>
    <t>Cuba (CUB)</t>
  </si>
  <si>
    <t>Cyprus (CYP)</t>
  </si>
  <si>
    <t>Czechia (CZE)</t>
  </si>
  <si>
    <t>Democratic Republic of the Congo (DRC) (COD)</t>
  </si>
  <si>
    <t>Denmark (DNK)</t>
  </si>
  <si>
    <t>Djibouti (DJI)</t>
  </si>
  <si>
    <t>Dominican Republic  (DOM)</t>
  </si>
  <si>
    <t>Ecuador (ECU)</t>
  </si>
  <si>
    <t>Egypt (EGY)</t>
  </si>
  <si>
    <t>El Salvador (SLV)</t>
  </si>
  <si>
    <t>Equatorial Guinea (GNQ)</t>
  </si>
  <si>
    <t>Eritrea (ERI)</t>
  </si>
  <si>
    <t>Estonia (EST)</t>
  </si>
  <si>
    <t>Eswatini (SWZ)</t>
  </si>
  <si>
    <t>Ethiopia (ETH)</t>
  </si>
  <si>
    <t>Fiji (FJI)</t>
  </si>
  <si>
    <t>Finland (FIN)</t>
  </si>
  <si>
    <t>France (FRA)</t>
  </si>
  <si>
    <t>Gabon (GAB)</t>
  </si>
  <si>
    <t>Gambia (GMB)</t>
  </si>
  <si>
    <t>Georgia (GEO)</t>
  </si>
  <si>
    <t>Germany (DEU)</t>
  </si>
  <si>
    <t>Ghana (GHA)</t>
  </si>
  <si>
    <t>Greece (GRC)</t>
  </si>
  <si>
    <t>Guatemala (GTM)</t>
  </si>
  <si>
    <t>Guinea (GIN)</t>
  </si>
  <si>
    <t>Guinea-Bissau (GNB)</t>
  </si>
  <si>
    <t>Guyana (GUY)</t>
  </si>
  <si>
    <t>Haiti (HTI)</t>
  </si>
  <si>
    <t>Honduras (HND)</t>
  </si>
  <si>
    <t>Hungary (HUN)</t>
  </si>
  <si>
    <t>Iceland (ISL)</t>
  </si>
  <si>
    <t>India (IND)</t>
  </si>
  <si>
    <t>Indonesia (IDN)</t>
  </si>
  <si>
    <t>Iran (IRN)</t>
  </si>
  <si>
    <t>Iraq (IRQ)</t>
  </si>
  <si>
    <t>Ireland (IRL)</t>
  </si>
  <si>
    <t>Israel (ISR)</t>
  </si>
  <si>
    <t>Italy (ITA)</t>
  </si>
  <si>
    <t>Jamaica (JAM)</t>
  </si>
  <si>
    <t>Japan (JPN)</t>
  </si>
  <si>
    <t>Jordan (JOR)</t>
  </si>
  <si>
    <t>Kazakhstan (KAZ)</t>
  </si>
  <si>
    <t>Kenya (KEN)</t>
  </si>
  <si>
    <t>Kiribati (KIR)</t>
  </si>
  <si>
    <t>Kuwait (KWT)</t>
  </si>
  <si>
    <t>Kyrgyzstan (KGZ)</t>
  </si>
  <si>
    <t>Laos (LPDR) (LAO)</t>
  </si>
  <si>
    <t>Latvia (LVA)</t>
  </si>
  <si>
    <t>Lebanon (LBN)</t>
  </si>
  <si>
    <t>Lesotho (LSO)</t>
  </si>
  <si>
    <t>Liberia (LBR)</t>
  </si>
  <si>
    <t>Libya (LBY)</t>
  </si>
  <si>
    <t>Lithuania (LTU)</t>
  </si>
  <si>
    <t>Luxembourg (LUX)</t>
  </si>
  <si>
    <t>Madagascar (MDG)</t>
  </si>
  <si>
    <t>Malawi (MWI)</t>
  </si>
  <si>
    <t>Malaysia (MYS)</t>
  </si>
  <si>
    <t>Maldives (MDV)</t>
  </si>
  <si>
    <t>Mali (MLI)</t>
  </si>
  <si>
    <t>Marshall Islands  (MHL)</t>
  </si>
  <si>
    <t>Mauritania (MRT)</t>
  </si>
  <si>
    <t>Mauritius (MUS)</t>
  </si>
  <si>
    <t>Mexico (MEX)</t>
  </si>
  <si>
    <t>Micronesia (FSM)</t>
  </si>
  <si>
    <t>Moldova (MDA)</t>
  </si>
  <si>
    <t>Mongolia (MNG)</t>
  </si>
  <si>
    <t>Morocco (MAR)</t>
  </si>
  <si>
    <t>Mozambique (MOZ)</t>
  </si>
  <si>
    <t>Myanmar (MMR)</t>
  </si>
  <si>
    <t>Namibia (NAM)</t>
  </si>
  <si>
    <t>Nepal (NPL)</t>
  </si>
  <si>
    <t>Netherlands (NLD)</t>
  </si>
  <si>
    <t>New Zealand (NZL)</t>
  </si>
  <si>
    <t>Nicaragua (NIC)</t>
  </si>
  <si>
    <t>Niger (NER)</t>
  </si>
  <si>
    <t>Nigeria (NGA)</t>
  </si>
  <si>
    <t>North Korea (DPRK) (PRK)</t>
  </si>
  <si>
    <t>Norway (NOR)</t>
  </si>
  <si>
    <t>Oman (OMN)</t>
  </si>
  <si>
    <t>Pakistan (PAK)</t>
  </si>
  <si>
    <t>Panama (PAN)</t>
  </si>
  <si>
    <t>Papua New Guinea (PNG)</t>
  </si>
  <si>
    <t>Paraguay (PRY)</t>
  </si>
  <si>
    <t>Peru (PER)</t>
  </si>
  <si>
    <t>Philippines (PHL)</t>
  </si>
  <si>
    <t>Poland (POL)</t>
  </si>
  <si>
    <t>Portugal (PRT)</t>
  </si>
  <si>
    <t>Qatar (QAT)</t>
  </si>
  <si>
    <t>Romania (ROU)</t>
  </si>
  <si>
    <t>Russian Federation (RUS)</t>
  </si>
  <si>
    <t>Rwanda (RWA)</t>
  </si>
  <si>
    <t>Saint Helena (SHN)</t>
  </si>
  <si>
    <t>Samoa (WSM)</t>
  </si>
  <si>
    <t>Sao Tome and Principe (STP)</t>
  </si>
  <si>
    <t>Saudi Arabia (SAU)</t>
  </si>
  <si>
    <t>Senegal (SEN)</t>
  </si>
  <si>
    <t>Sierra Leone (SLE)</t>
  </si>
  <si>
    <t>Slovakia (SVK)</t>
  </si>
  <si>
    <t>Slovenia (SVN)</t>
  </si>
  <si>
    <t>Solomon Islands (SLB)</t>
  </si>
  <si>
    <t>Somalia (SOM)</t>
  </si>
  <si>
    <t>South Africa (ZAF)</t>
  </si>
  <si>
    <t>South Korea (RoK) (KOR)</t>
  </si>
  <si>
    <t>Spain (ESP)</t>
  </si>
  <si>
    <t>Sri Lanka (LKA)</t>
  </si>
  <si>
    <t>Sudan (SDN)</t>
  </si>
  <si>
    <t>Suriname (SUR)</t>
  </si>
  <si>
    <t>Sweden (SWE)</t>
  </si>
  <si>
    <t>Switzerland (CHE)</t>
  </si>
  <si>
    <t>Syria (SYR)</t>
  </si>
  <si>
    <t>Taiwan  (TWN)</t>
  </si>
  <si>
    <t>Tajikistan (TJK)</t>
  </si>
  <si>
    <t>Tanzania (TZA)</t>
  </si>
  <si>
    <t>Thailand (THA)</t>
  </si>
  <si>
    <t>Timor-Leste (TLS)</t>
  </si>
  <si>
    <t>Togo (TGO)</t>
  </si>
  <si>
    <t>Trinidad and Tobago (TTO)</t>
  </si>
  <si>
    <t>Tunisia (TUN)</t>
  </si>
  <si>
    <t>Türkiye (TUR)</t>
  </si>
  <si>
    <t>Turkmenistan (TKM)</t>
  </si>
  <si>
    <t>Uganda (UGA)</t>
  </si>
  <si>
    <t>Ukraine (UKR)</t>
  </si>
  <si>
    <t>United Arab Emirates (ARE)</t>
  </si>
  <si>
    <t>United States of America  (USA)</t>
  </si>
  <si>
    <t>Uruguay (URY)</t>
  </si>
  <si>
    <t>Uzbekistan (UZB)</t>
  </si>
  <si>
    <t>Vanuatu (VUT)</t>
  </si>
  <si>
    <t>Venezuela (VEN)</t>
  </si>
  <si>
    <t>Viet Nam (VNM)</t>
  </si>
  <si>
    <t>Yemen (YEM)</t>
  </si>
  <si>
    <t>Zambia (ZMB)</t>
  </si>
  <si>
    <t>Zimbabwe (ZWE)</t>
  </si>
  <si>
    <t>G1. SIT Institutional Score</t>
  </si>
  <si>
    <t>G2. SIT Political Score</t>
  </si>
  <si>
    <t>G3. SIT Admin Score</t>
  </si>
  <si>
    <t>G4. SIT Fiscal Score</t>
  </si>
  <si>
    <t>G1 - SIT Institutional Score - 1</t>
  </si>
  <si>
    <t>G1 - SIT Institutional Score - 2</t>
  </si>
  <si>
    <t>G1 - SIT Institutional Score - 3</t>
  </si>
  <si>
    <t>G2 - SIT Political Score - 1</t>
  </si>
  <si>
    <t>G2 - SIT Political Score - 2</t>
  </si>
  <si>
    <t>G2 - SIT Political Score - 3</t>
  </si>
  <si>
    <t>G3 - SIT Admin Score - 1</t>
  </si>
  <si>
    <t>G3 - SIT Admin Score - 2</t>
  </si>
  <si>
    <t>G3 - SIT Admin Score - 3</t>
  </si>
  <si>
    <t>G4 - SIT Fiscal Score - 1</t>
  </si>
  <si>
    <t>G4 - SIT Fiscal Score - 2</t>
  </si>
  <si>
    <t>G4 - SIT Fiscal Score - 3</t>
  </si>
  <si>
    <t>Afghanistan</t>
  </si>
  <si>
    <t>AFG</t>
  </si>
  <si>
    <t>Albania</t>
  </si>
  <si>
    <t>ALB</t>
  </si>
  <si>
    <t>Algeria</t>
  </si>
  <si>
    <t>DZA</t>
  </si>
  <si>
    <t>Angola</t>
  </si>
  <si>
    <t>AGO</t>
  </si>
  <si>
    <t>Armenia</t>
  </si>
  <si>
    <t>ARM</t>
  </si>
  <si>
    <t>Australia</t>
  </si>
  <si>
    <t>AUS</t>
  </si>
  <si>
    <t>Austria</t>
  </si>
  <si>
    <t>AUT</t>
  </si>
  <si>
    <t>Azerbaijan</t>
  </si>
  <si>
    <t>AZE</t>
  </si>
  <si>
    <t>Bahamas</t>
  </si>
  <si>
    <t>BHS</t>
  </si>
  <si>
    <t>Bahrain</t>
  </si>
  <si>
    <t>BHR</t>
  </si>
  <si>
    <t>Bangladesh</t>
  </si>
  <si>
    <t>BGD</t>
  </si>
  <si>
    <t>Belarus</t>
  </si>
  <si>
    <t>BLR</t>
  </si>
  <si>
    <t>Belgium</t>
  </si>
  <si>
    <t>BEL</t>
  </si>
  <si>
    <t>Benin</t>
  </si>
  <si>
    <t>BEN</t>
  </si>
  <si>
    <t>Bhutan</t>
  </si>
  <si>
    <t>BTN</t>
  </si>
  <si>
    <t>Bosnia and Herzegovina</t>
  </si>
  <si>
    <t>BIH</t>
  </si>
  <si>
    <t>Botswana</t>
  </si>
  <si>
    <t>BWA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</si>
  <si>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</si>
  <si>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</si>
  <si>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</si>
  <si>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</si>
  <si>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</si>
  <si>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</si>
  <si>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</si>
  <si>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</si>
  <si>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</si>
  <si>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</si>
  <si>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</si>
  <si>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</si>
  <si>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</si>
  <si>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</si>
  <si>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</si>
  <si>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</si>
  <si>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</si>
  <si>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</si>
  <si>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</si>
  <si>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</si>
  <si>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China</t>
  </si>
  <si>
    <t>CHN</t>
  </si>
  <si>
    <t>Comoros</t>
  </si>
  <si>
    <t>COM</t>
  </si>
  <si>
    <t>Congo</t>
  </si>
  <si>
    <t>COG</t>
  </si>
  <si>
    <t>Côte d'Ivoire</t>
  </si>
  <si>
    <t>CIV</t>
  </si>
  <si>
    <t>Croatia</t>
  </si>
  <si>
    <t>HRV</t>
  </si>
  <si>
    <t>Cyprus</t>
  </si>
  <si>
    <t>CYP</t>
  </si>
  <si>
    <t>Czechia</t>
  </si>
  <si>
    <t>CZE</t>
  </si>
  <si>
    <t>Democratic Republic of the Congo (DRC)</t>
  </si>
  <si>
    <t>COD</t>
  </si>
  <si>
    <t>Denmark</t>
  </si>
  <si>
    <t>DNK</t>
  </si>
  <si>
    <t>Djibouti</t>
  </si>
  <si>
    <t>DJI</t>
  </si>
  <si>
    <t xml:space="preserve">Dominican Republic </t>
  </si>
  <si>
    <t>Egypt</t>
  </si>
  <si>
    <t>EGY</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</si>
  <si>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</si>
  <si>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</si>
  <si>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</si>
  <si>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</si>
  <si>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</si>
  <si>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</si>
  <si>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</si>
  <si>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</si>
  <si>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</si>
  <si>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</si>
  <si>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</si>
  <si>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</si>
  <si>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</si>
  <si>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</si>
  <si>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</si>
  <si>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</si>
  <si>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</si>
  <si>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</si>
  <si>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</si>
  <si>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</si>
  <si>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</si>
  <si>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</si>
  <si>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</si>
  <si>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</si>
  <si>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</si>
  <si>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</si>
  <si>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</si>
  <si>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</si>
  <si>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Guinea</t>
  </si>
  <si>
    <t>GIN</t>
  </si>
  <si>
    <t>Guinea-Bissau</t>
  </si>
  <si>
    <t>GNB</t>
  </si>
  <si>
    <t>Hungary</t>
  </si>
  <si>
    <t>HUN</t>
  </si>
  <si>
    <t>Iceland</t>
  </si>
  <si>
    <t>ISL</t>
  </si>
  <si>
    <t>India</t>
  </si>
  <si>
    <t>IND</t>
  </si>
  <si>
    <t>Indonesia</t>
  </si>
  <si>
    <t>IDN</t>
  </si>
  <si>
    <t>Iran</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</si>
  <si>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</si>
  <si>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</si>
  <si>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</si>
  <si>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</si>
  <si>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</si>
  <si>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</si>
  <si>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</si>
  <si>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</si>
  <si>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</si>
  <si>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</si>
  <si>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</si>
  <si>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</si>
  <si>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</si>
  <si>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</si>
  <si>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</si>
  <si>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</si>
  <si>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</si>
  <si>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</si>
  <si>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</si>
  <si>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</si>
  <si>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</si>
  <si>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</si>
  <si>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</si>
  <si>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Laos (LPDR)</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</si>
  <si>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</si>
  <si>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</si>
  <si>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</si>
  <si>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</si>
  <si>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</si>
  <si>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</si>
  <si>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</si>
  <si>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</si>
  <si>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</si>
  <si>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</si>
  <si>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</si>
  <si>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</si>
  <si>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</si>
  <si>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</si>
  <si>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</si>
  <si>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</si>
  <si>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</si>
  <si>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</si>
  <si>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</si>
  <si>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</si>
  <si>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</si>
  <si>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</si>
  <si>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</si>
  <si>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</si>
  <si>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</si>
  <si>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 xml:space="preserve">Marshall Islands </t>
  </si>
  <si>
    <t>MHL</t>
  </si>
  <si>
    <t>Mauritania</t>
  </si>
  <si>
    <t>MRT</t>
  </si>
  <si>
    <t>Mauritius</t>
  </si>
  <si>
    <t>MUS</t>
  </si>
  <si>
    <t>Micronesia</t>
  </si>
  <si>
    <t>FSM</t>
  </si>
  <si>
    <t>Moldova</t>
  </si>
  <si>
    <t>MDA</t>
  </si>
  <si>
    <t>Mongolia</t>
  </si>
  <si>
    <t>MNG</t>
  </si>
  <si>
    <t>Morocco</t>
  </si>
  <si>
    <t>MAR</t>
  </si>
  <si>
    <t>Mozambique</t>
  </si>
  <si>
    <t>MOZ</t>
  </si>
  <si>
    <t>Myanmar</t>
  </si>
  <si>
    <t>MMR</t>
  </si>
  <si>
    <t>Namibia</t>
  </si>
  <si>
    <t>NAM</t>
  </si>
  <si>
    <t>Nepal</t>
  </si>
  <si>
    <t>NPL</t>
  </si>
  <si>
    <t>Netherlands</t>
  </si>
  <si>
    <t>NLD</t>
  </si>
  <si>
    <t>New Zealand</t>
  </si>
  <si>
    <t>NZL</t>
  </si>
  <si>
    <t>Niger</t>
  </si>
  <si>
    <t>NER</t>
  </si>
  <si>
    <t>Nigeria</t>
  </si>
  <si>
    <t>NGA</t>
  </si>
  <si>
    <t>North Korea (DPRK)</t>
  </si>
  <si>
    <t>PRK</t>
  </si>
  <si>
    <t>Norway</t>
  </si>
  <si>
    <t>NOR</t>
  </si>
  <si>
    <t>Oman</t>
  </si>
  <si>
    <t>OMN</t>
  </si>
  <si>
    <t>Pakistan</t>
  </si>
  <si>
    <t>PAK</t>
  </si>
  <si>
    <t>Papua New Guinea</t>
  </si>
  <si>
    <t>PNG</t>
  </si>
  <si>
    <t>Philippines</t>
  </si>
  <si>
    <t>PHL</t>
  </si>
  <si>
    <t>Poland</t>
  </si>
  <si>
    <t>POL</t>
  </si>
  <si>
    <t>Portugal</t>
  </si>
  <si>
    <t>PRT</t>
  </si>
  <si>
    <t>Qatar</t>
  </si>
  <si>
    <t>QAT</t>
  </si>
  <si>
    <t>Romania</t>
  </si>
  <si>
    <t>ROU</t>
  </si>
  <si>
    <t>Russian Federation</t>
  </si>
  <si>
    <t>RUS</t>
  </si>
  <si>
    <t>Rwanda</t>
  </si>
  <si>
    <t>RWA</t>
  </si>
  <si>
    <t>Saint Helena</t>
  </si>
  <si>
    <t>SHN</t>
  </si>
  <si>
    <t>Samoa</t>
  </si>
  <si>
    <t>WSM</t>
  </si>
  <si>
    <t>Sao Tome and Principe</t>
  </si>
  <si>
    <t>STP</t>
  </si>
  <si>
    <t>Saudi Arabia</t>
  </si>
  <si>
    <t>SAU</t>
  </si>
  <si>
    <t>Senegal</t>
  </si>
  <si>
    <t>SEN</t>
  </si>
  <si>
    <t>Sierra Leone</t>
  </si>
  <si>
    <t>SLE</t>
  </si>
  <si>
    <t>Slovakia</t>
  </si>
  <si>
    <t>SVK</t>
  </si>
  <si>
    <t>Slovenia</t>
  </si>
  <si>
    <t>SVN</t>
  </si>
  <si>
    <t>Solomon Islands</t>
  </si>
  <si>
    <t>SLB</t>
  </si>
  <si>
    <t>Somalia</t>
  </si>
  <si>
    <t>SOM</t>
  </si>
  <si>
    <t>South Africa</t>
  </si>
  <si>
    <t>ZAF</t>
  </si>
  <si>
    <t>South Korea (RoK)</t>
  </si>
  <si>
    <t>KOR</t>
  </si>
  <si>
    <t>Spain</t>
  </si>
  <si>
    <t>ESP</t>
  </si>
  <si>
    <t>Sri Lanka</t>
  </si>
  <si>
    <t>LKA</t>
  </si>
  <si>
    <t>Sudan</t>
  </si>
  <si>
    <t>SDN</t>
  </si>
  <si>
    <t>Sweden</t>
  </si>
  <si>
    <t>SWE</t>
  </si>
  <si>
    <t>Switzerland</t>
  </si>
  <si>
    <t>CHE</t>
  </si>
  <si>
    <t>Syria</t>
  </si>
  <si>
    <t>SYR</t>
  </si>
  <si>
    <t xml:space="preserve">Taiwan </t>
  </si>
  <si>
    <t>TWN</t>
  </si>
  <si>
    <t>Tajikistan</t>
  </si>
  <si>
    <t>TJK</t>
  </si>
  <si>
    <t>Tanzania</t>
  </si>
  <si>
    <t>TZA</t>
  </si>
  <si>
    <t>Thailand</t>
  </si>
  <si>
    <t>THA</t>
  </si>
  <si>
    <t>Timor-Leste</t>
  </si>
  <si>
    <t>TLS</t>
  </si>
  <si>
    <t>Togo</t>
  </si>
  <si>
    <t>TGO</t>
  </si>
  <si>
    <t>Tunisia</t>
  </si>
  <si>
    <t>TUN</t>
  </si>
  <si>
    <t>Türkiye</t>
  </si>
  <si>
    <t>TUR</t>
  </si>
  <si>
    <t>Turkmenistan</t>
  </si>
  <si>
    <t>TKM</t>
  </si>
  <si>
    <t>Uganda</t>
  </si>
  <si>
    <t>UGA</t>
  </si>
  <si>
    <t>Ukraine</t>
  </si>
  <si>
    <t>UKR</t>
  </si>
  <si>
    <t>United Arab Emirates</t>
  </si>
  <si>
    <t>ARE</t>
  </si>
  <si>
    <t>GBR</t>
  </si>
  <si>
    <t xml:space="preserve">United States of America </t>
  </si>
  <si>
    <t>USA</t>
  </si>
  <si>
    <t>Uzbekistan</t>
  </si>
  <si>
    <t>UZB</t>
  </si>
  <si>
    <t>Vanuatu</t>
  </si>
  <si>
    <t>VUT</t>
  </si>
  <si>
    <t>Viet Nam</t>
  </si>
  <si>
    <t>VNM</t>
  </si>
  <si>
    <t>Yemen</t>
  </si>
  <si>
    <t>YEM</t>
  </si>
  <si>
    <t>Zambia</t>
  </si>
  <si>
    <t>ZMB</t>
  </si>
  <si>
    <t>Zimbabwe</t>
  </si>
  <si>
    <t>ZWE</t>
  </si>
  <si>
    <t>Palestine (PLE)</t>
  </si>
  <si>
    <t>PLE</t>
  </si>
  <si>
    <t>Palestine</t>
  </si>
  <si>
    <t>Regional governance institutions</t>
  </si>
  <si>
    <t>Local governance institutions</t>
  </si>
  <si>
    <t>Lower-local governance institutions</t>
  </si>
  <si>
    <t>Urban local governance institutions</t>
  </si>
  <si>
    <t>Name(s) of researcher(s) completing IGP</t>
  </si>
  <si>
    <t>Name of peer reviewer(s) / country expert(s) (if any)</t>
  </si>
  <si>
    <t>LoGICA INTERGOVERNMENTAL PROFILE: NATURE OF SUBNATIONAL GOVERNANCE INSTITUTIONS</t>
  </si>
  <si>
    <t>LoGICA INTERGOVERNMENTAL PROFILE: STRUCTURE OF SUBNATIONAL GOVERNANCE INSTITUTIONS</t>
  </si>
  <si>
    <t>LoGICA INTERGOVERNMENTAL PROFILE: DE FACTO FUNCTIONS AND RESPONSIBILITIES OF SUBNATIONAL GOVERNANCE INSTITUTIONS</t>
  </si>
  <si>
    <t>Z4.10</t>
  </si>
  <si>
    <r>
      <t>Assignment of functions and responsibilities</t>
    </r>
    <r>
      <rPr>
        <sz val="11"/>
        <color theme="1"/>
        <rFont val="Calibri"/>
        <family val="2"/>
        <scheme val="minor"/>
      </rPr>
      <t xml:space="preserve"> - One paragraph (Optional)</t>
    </r>
  </si>
  <si>
    <t>Structure of Subnational Governance Institutions</t>
  </si>
  <si>
    <t>1</t>
  </si>
  <si>
    <t>2</t>
  </si>
  <si>
    <t>3</t>
  </si>
  <si>
    <t>4</t>
  </si>
  <si>
    <t>C.4</t>
  </si>
  <si>
    <t>C4.1</t>
  </si>
  <si>
    <t>C4.2</t>
  </si>
  <si>
    <t>C4.3</t>
  </si>
  <si>
    <t>C4.4</t>
  </si>
  <si>
    <t>Year  Enacted</t>
  </si>
  <si>
    <t>General public services (701); Public Order and Safety (703)</t>
  </si>
  <si>
    <t>XX</t>
  </si>
  <si>
    <t>Civil Administration</t>
  </si>
  <si>
    <t>Fire protection</t>
  </si>
  <si>
    <t xml:space="preserve">Agr. extension </t>
  </si>
  <si>
    <t>Public transit</t>
  </si>
  <si>
    <t>Waste management</t>
  </si>
  <si>
    <t>Building permits</t>
  </si>
  <si>
    <t>Water supply</t>
  </si>
  <si>
    <t>Street lighting</t>
  </si>
  <si>
    <t>Public health (outpatient)</t>
  </si>
  <si>
    <t>Recreation &amp; sports</t>
  </si>
  <si>
    <t>Primary education</t>
  </si>
  <si>
    <t xml:space="preserve">Land use planning &amp; zoning </t>
  </si>
  <si>
    <t>OR</t>
  </si>
  <si>
    <t>OL</t>
  </si>
  <si>
    <t>Other local-level institutions</t>
  </si>
  <si>
    <t>Other regional-level institutions</t>
  </si>
  <si>
    <t>Total</t>
  </si>
  <si>
    <t xml:space="preserve">Central </t>
  </si>
  <si>
    <t>Regional</t>
  </si>
  <si>
    <t>Local</t>
  </si>
  <si>
    <t>Main decentralization / subnational / intergovernmental legislation /policies</t>
  </si>
  <si>
    <t>2-Main Local</t>
  </si>
  <si>
    <t>3-Lower Local</t>
  </si>
  <si>
    <t>4-Urban</t>
  </si>
  <si>
    <t>1-Main Regional</t>
  </si>
  <si>
    <t>5-Other Regional</t>
  </si>
  <si>
    <t>6-Other Local</t>
  </si>
  <si>
    <t>L</t>
  </si>
  <si>
    <t>Functions of Subnational Governance Institutions</t>
  </si>
  <si>
    <t>main level/tier/type of regional governance institutions</t>
  </si>
  <si>
    <t>other level/tier/type of regional governance institutions</t>
  </si>
  <si>
    <t>other level/tier/type of local governance institutions</t>
  </si>
  <si>
    <t>main level/tier/type of local governance institutions</t>
  </si>
  <si>
    <t>level/tier/type of lower-level local governance institutions</t>
  </si>
  <si>
    <t>level/tier/type of urban local governance institutions</t>
  </si>
  <si>
    <t>5</t>
  </si>
  <si>
    <t>6</t>
  </si>
  <si>
    <r>
      <t>References and Resources -</t>
    </r>
    <r>
      <rPr>
        <sz val="11"/>
        <color theme="1"/>
        <rFont val="Calibri"/>
        <family val="2"/>
        <scheme val="minor"/>
      </rPr>
      <t xml:space="preserve"> List</t>
    </r>
  </si>
  <si>
    <t>G6.1</t>
  </si>
  <si>
    <t>G1</t>
  </si>
  <si>
    <t>G2</t>
  </si>
  <si>
    <t>G3</t>
  </si>
  <si>
    <t>G4</t>
  </si>
  <si>
    <t>G6</t>
  </si>
  <si>
    <t>Fiscal/budgetary characteristics, autonomy and authority</t>
  </si>
  <si>
    <t>Administrative characteristics, autonomy and authority</t>
  </si>
  <si>
    <t>Political characteristics, autonomy and authority</t>
  </si>
  <si>
    <t>Institutional characteristics, autonomy and authority</t>
  </si>
  <si>
    <t>United Kingdom</t>
  </si>
  <si>
    <t>United Kingdom (GBR)</t>
  </si>
  <si>
    <t>Nature of Subnational Governance Institutions: Overview</t>
  </si>
  <si>
    <t>hybrid local governance institutions, with features of both devolution and deconcentration.</t>
  </si>
  <si>
    <t>non-devolved subnational govenance institutions.</t>
  </si>
  <si>
    <t>devolved subnational governance institutions with extensive powers and function.</t>
  </si>
  <si>
    <t>devolved subnational governance institutions, albeit with limited powers and/or functions.</t>
  </si>
  <si>
    <t>not having a clear institutional nature.</t>
  </si>
  <si>
    <t>Subnational jurisdictions</t>
  </si>
  <si>
    <t>In order to meet the definition of a devolved subnational government, subnational governance institutions must have certain institutional, political, administrative and fiscal characteristics, and have sufficient autonomy and authority to be able to respond the needs and priorities of their constituents.</t>
  </si>
  <si>
    <t>[National government]</t>
  </si>
  <si>
    <t>OR = Other Regional</t>
  </si>
  <si>
    <t>OL = Other Local</t>
  </si>
  <si>
    <t>Note:</t>
  </si>
  <si>
    <t>Subnational Governance Level / Tier / Type</t>
  </si>
  <si>
    <t>G6.2</t>
  </si>
  <si>
    <t>G6.3</t>
  </si>
  <si>
    <t>[Insert Table. Structure and nature of subnational governance institutions]</t>
  </si>
  <si>
    <t>[Insert Table. Functions of subnational governance institutions]</t>
  </si>
  <si>
    <t xml:space="preserve">Constitutional, Legislative, and Policy Context for Subnational Governance </t>
  </si>
  <si>
    <r>
      <t>General Intergovernment Context</t>
    </r>
    <r>
      <rPr>
        <sz val="11"/>
        <color theme="1"/>
        <rFont val="Calibri"/>
        <family val="2"/>
        <scheme val="minor"/>
      </rPr>
      <t xml:space="preserve"> - One paragraph</t>
    </r>
  </si>
  <si>
    <t>Selected References</t>
  </si>
  <si>
    <t>G3.1</t>
  </si>
  <si>
    <t>Do subnational entities have, select, and authoritatively manage, their own staff?</t>
  </si>
  <si>
    <t>Do subnational entities have, and authoritatively manage, their own staff?</t>
  </si>
  <si>
    <t>LoGICA Intergovernmental Profile - Version 2023-09-24</t>
  </si>
  <si>
    <t>Municipalities (Municipios)</t>
  </si>
  <si>
    <t>Francisco Vázquez Ahued</t>
  </si>
  <si>
    <t>Panorama de las relaciones fiscales entre niveles de gobierno</t>
  </si>
  <si>
    <t>-</t>
  </si>
  <si>
    <t>Jamie Boex</t>
  </si>
  <si>
    <t>Constitution</t>
  </si>
  <si>
    <t>Municipal governments have autonomy and authoritative decision-making power over muncipal affairs.</t>
  </si>
  <si>
    <t xml:space="preserve">Municipal governments prepare and approve their own budgets. </t>
  </si>
  <si>
    <t>Figure from 2022 census</t>
  </si>
  <si>
    <t>Provinces (Provincias)</t>
  </si>
  <si>
    <t>Provinces are general-purpose governments that exercise budgetary functions across all functional categories.</t>
  </si>
  <si>
    <t>Governors are elected for 4-years terms, and state legislatures are elected for 2-years terms</t>
  </si>
  <si>
    <r>
      <t>Mayors (</t>
    </r>
    <r>
      <rPr>
        <i/>
        <sz val="11"/>
        <color theme="1"/>
        <rFont val="Calibri"/>
        <family val="2"/>
        <scheme val="minor"/>
      </rPr>
      <t>intendentes municipales</t>
    </r>
    <r>
      <rPr>
        <sz val="11"/>
        <color theme="1"/>
        <rFont val="Calibri"/>
        <family val="2"/>
        <scheme val="minor"/>
      </rPr>
      <t>) are elected for 4 years terms, depending on the province. Consecutive reelection is generally allowed in all provinces</t>
    </r>
  </si>
  <si>
    <t>Province governments have autonomy and authoritative decision-making power over state affairs.</t>
  </si>
  <si>
    <t>Municipalities have local legislature bodies that enact laws across a wide variety of domains, from civil law to administrative and penal law.</t>
  </si>
  <si>
    <t>Municipalities have local assemblies. Their functions are basically limited to solid waste collection.</t>
  </si>
  <si>
    <t>Provinces' discretionary spending represents, on average 45% of total budget</t>
  </si>
  <si>
    <t>Municipalities' discretionary spending represents between 30 and 40% of total budget</t>
  </si>
  <si>
    <r>
      <t xml:space="preserve">Some transfers are earmarked for specific functions (health, education, public security), which partly curtails the </t>
    </r>
    <r>
      <rPr>
        <sz val="11"/>
        <color rgb="FFFF0000"/>
        <rFont val="Calibri"/>
        <family val="2"/>
        <scheme val="minor"/>
      </rPr>
      <t>administrative</t>
    </r>
    <r>
      <rPr>
        <sz val="11"/>
        <color theme="1"/>
        <rFont val="Calibri"/>
        <family val="2"/>
        <scheme val="minor"/>
      </rPr>
      <t xml:space="preserve"> autonomy of provinces, but not sufficiently to impact their institutional nature.</t>
    </r>
  </si>
  <si>
    <t>Municipalities are highly dependent on transfers, which partly curtails their administrative autonomy. Their functions are also mostly limited to basically solid waste collection and general government functions</t>
  </si>
  <si>
    <t>Provinces raise taxes. Their main source of discretionary own-source revenues is the income tax. Own-source revenues represent 40% of their total revenue. Provinces can create their own taxes, and sometimes there is overlap and concurrence with federal taxes. Provinces raise property taxes.</t>
  </si>
  <si>
    <t>Municipalities raise taxes, though their main source of revenue is non-tax revenue, such as contributions related to solid waste colleciton. Municipal taxes are determined at the province level</t>
  </si>
  <si>
    <t>Municipalities have their own budgets, fully independent from the federal and provincial level.</t>
  </si>
  <si>
    <t>Provincial governments prepare and approve their own budgets. About 60% of provincial revenues come from federal transfers, of which 30% is earmarked transfers and 30% is discretionary transfers. The city of Buenos Aires has a higher degree of fiscal autonomy than the rest of provincial governments</t>
  </si>
  <si>
    <t>Ex post province-level audits are carried out for earmarked transfers</t>
  </si>
  <si>
    <t>Provinces have full autonomy over non-earmarked transfers and own-source revenues, which represent around 45% of the budget.</t>
  </si>
  <si>
    <t>Munis have full autonomy over non-earmarked transfers and own-source revenues, which ranges between 30 and 50% of the budget.</t>
  </si>
  <si>
    <t>Argentina is divided in 23 provinces plus the Autonomous City of Buenos Aires, which is functionally similar from the other provinces</t>
  </si>
  <si>
    <t>Argentine provinces operate under an extensively devolved regime. Provinces spend around 55% of their budget discretionarily. They can create taxes, though the latest reforns have tried to curtail their autonomy and make their fiscal structures converge by the elimination of distortive and taxes that overlap with those enacted by the federal government.</t>
  </si>
  <si>
    <t>Municipalities are general-purpose governments that exercise budgetary functions across all functional categories. Their role in concurrent functions is extremely limited.</t>
  </si>
  <si>
    <t>Institutionally, Argentine municipalities are extensively devolved local government entities. Munis spend around 30 to 50% of their budget discretionarily. Yet, they cannot create taxes and their main source of revenue is non-tax contributions mostly related to the collection of solid waste, their main function.</t>
  </si>
  <si>
    <t>The federal constitution provides the basis for Argentina's intergovernmental structure at the province and local levels. Argentina is divided in 23 provinces plus the capital city of Buenos Aires and 2,327 municipalities. All provinces and municipalities have the same functions and responsibilities irrespective of their level of development. While provinces functions are extensive and cover all areas of government, municipalities functions are centered around general local government services such as waste collection. Provinces have large SOE sectors, including the ownership of electric and water utilities.</t>
  </si>
  <si>
    <t>Both provinces and municipalities are devolved subnational government institutions with extensive powers and functions, though provinces are disproportionately more relevant in terms of public service provision. Provinces replicate the federal structure of an executive, legislative, and judiciary poiwers. Governors and state legislators are elected directly every 4 and 2 years, respectively. Municipalities have a local council presided by a mayor. Although municipalities are operate as autonomous government institutions and authoritatively pass their own budgets, their functional responsibilities are largely limited to exclusive local government functions, while municipal taxes and charges are determined at the provincial level.</t>
  </si>
  <si>
    <t>Assignment of functions and responsibilities in Argentina is complicated, particularly between the federal and the provincial level. Functions like education and health are concurrent, with little clarity as to where the responsibilities for each level of government begins and ends. In practice, local governments play a limited role in concurrent functions, such as public education, public health and social protection. Some taxes are also concurrent, with effective double consumption taxes being common. The latest round of reforms tried to clarify the responsibilities of provinces, while trying to simplify their complicated tax structure and overlapping with the federal government. Water and electricity are provincial functions, with the exception of the city of Buenos Aires, where the federal government provides these services.</t>
  </si>
  <si>
    <t>Argentina has been a federal country since 1824. States and municipalities have been constitutionally recognized as integral parts of the federal since 1853. Even though they receive a relatively high share of their budget from federal transfers, provinces (55% of budget comes from federal transfers) and municipalities (between 50% and 70% of revenues come from the federal government) have extensive spending and administrative autonomy. Provinces in Argentina play an leading role in the provision of frontline public services, including education, health, and social protection. While municipalities play a relatively small role in these concurrent functions, they playing a more important role in areas such as housing, community amenities, and environmental protection.</t>
  </si>
  <si>
    <t>https://www.sng-wofi.org/country-profiles/argentina.html</t>
  </si>
  <si>
    <t>https://localgov.unwomen.org/country/ARG</t>
  </si>
  <si>
    <t>The latest constitution dates back from 1917, but municipalities and states were enacted in the first constitution, approved in 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</si>
</sst>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_(* \(#,##0\);_(* &quot;-&quot;??_);_(@_)"/>
    <numFmt numFmtId="166" formatCode="&quot;£&quot;#,##0;\-&quot;£&quot;#,##0"/>
    <numFmt numFmtId="167" formatCode="_-* #,##0_-;\-* #,##0_-;_-* &quot;-&quot;??_-;_-@_-"/>
    <numFmt numFmtId="168" formatCode="_(* #,##0.00_);_(* \(#,##0.00\);_(* \-??_);_(@_)"/>
    <numFmt numFmtId="169" formatCode="_([$€-2]* #,##0.00_);_([$€-2]* \(#,##0.00\);_([$€-2]* &quot;-&quot;??_)"/>
    <numFmt numFmtId="170" formatCode="[$-409]d/mmm/yy;@"/>
  </numFmts>
  <fonts count="61">
    <font>
      <sz val="11"/>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2"/>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CG Omega"/>
    </font>
    <font>
      <sz val="12"/>
      <color indexed="8"/>
      <name val="Calibri"/>
      <family val="2"/>
    </font>
    <font>
      <sz val="10"/>
      <name val="Verdana"/>
      <family val="2"/>
    </font>
    <font>
      <b/>
      <sz val="18"/>
      <color theme="3"/>
      <name val="Cambria"/>
      <family val="2"/>
    </font>
    <font>
      <sz val="10"/>
      <name val="Arial"/>
      <family val="2"/>
    </font>
    <font>
      <b/>
      <sz val="18"/>
      <color indexed="56"/>
      <name val="Cambria"/>
      <family val="1"/>
    </font>
    <font>
      <u/>
      <sz val="18.7"/>
      <color theme="10"/>
      <name val="Calibri"/>
      <family val="2"/>
    </font>
    <font>
      <u/>
      <sz val="10"/>
      <color theme="10"/>
      <name val="Arial"/>
      <family val="2"/>
    </font>
    <font>
      <sz val="11"/>
      <color rgb="FF000000"/>
      <name val="Calibri"/>
      <family val="2"/>
      <charset val="1"/>
    </font>
    <font>
      <b/>
      <i/>
      <sz val="11"/>
      <color theme="1"/>
      <name val="Calibri"/>
      <family val="2"/>
      <scheme val="minor"/>
    </font>
    <font>
      <b/>
      <sz val="9"/>
      <color rgb="FFFFFFFF"/>
      <name val="Calibri"/>
      <family val="2"/>
      <scheme val="minor"/>
    </font>
    <font>
      <i/>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i/>
      <sz val="10"/>
      <color theme="0" tint="-0.34998626667073579"/>
      <name val="Calibri"/>
      <family val="2"/>
      <scheme val="minor"/>
    </font>
    <font>
      <sz val="11"/>
      <color theme="1" tint="0.249977111117893"/>
      <name val="Calibri"/>
      <family val="2"/>
      <scheme val="minor"/>
    </font>
    <font>
      <sz val="11"/>
      <name val="Calibri"/>
      <family val="2"/>
      <scheme val="minor"/>
    </font>
    <font>
      <u/>
      <sz val="11"/>
      <color theme="10"/>
      <name val="Calibri"/>
      <family val="2"/>
      <scheme val="minor"/>
    </font>
  </fonts>
  <fills count="8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14">
    <xf numFmtId="0" fontId="0" fillId="0" borderId="0"/>
    <xf numFmtId="0" fontId="6"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0" borderId="13"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43" fontId="23" fillId="0" borderId="0" applyFont="0" applyFill="0" applyBorder="0" applyAlignment="0" applyProtection="0"/>
    <xf numFmtId="0" fontId="6"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4" fillId="53" borderId="14" applyNumberFormat="0" applyAlignment="0" applyProtection="0"/>
    <xf numFmtId="0" fontId="34" fillId="53" borderId="14" applyNumberFormat="0" applyAlignment="0" applyProtection="0"/>
    <xf numFmtId="0" fontId="34" fillId="53" borderId="14" applyNumberFormat="0" applyAlignment="0" applyProtection="0"/>
    <xf numFmtId="0" fontId="36" fillId="54" borderId="15" applyNumberFormat="0" applyAlignment="0" applyProtection="0"/>
    <xf numFmtId="0" fontId="36" fillId="54" borderId="15" applyNumberFormat="0" applyAlignment="0" applyProtection="0"/>
    <xf numFmtId="0" fontId="36" fillId="54" borderId="15" applyNumberFormat="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168" fontId="6" fillId="0" borderId="0" applyFill="0" applyBorder="0" applyAlignment="0" applyProtection="0"/>
    <xf numFmtId="164" fontId="6" fillId="0" borderId="0" applyFont="0" applyFill="0" applyAlignment="0" applyProtection="0"/>
    <xf numFmtId="168" fontId="6" fillId="0" borderId="0" applyFill="0" applyBorder="0" applyAlignment="0" applyProtection="0"/>
    <xf numFmtId="43" fontId="6" fillId="0" borderId="0" applyFont="0" applyFill="0" applyBorder="0" applyAlignment="0" applyProtection="0"/>
    <xf numFmtId="0" fontId="6" fillId="0" borderId="0" applyFont="0" applyFill="0" applyAlignment="0" applyProtection="0"/>
    <xf numFmtId="0" fontId="6" fillId="0" borderId="0" applyFont="0" applyFill="0" applyAlignment="0" applyProtection="0"/>
    <xf numFmtId="43"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69" fontId="4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40" borderId="14" applyNumberFormat="0" applyAlignment="0" applyProtection="0"/>
    <xf numFmtId="0" fontId="32" fillId="40"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55"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24" fillId="0" borderId="0"/>
    <xf numFmtId="0" fontId="24"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6" fillId="0" borderId="0"/>
    <xf numFmtId="0" fontId="24"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6" fillId="0" borderId="0"/>
    <xf numFmtId="0" fontId="23" fillId="0" borderId="0"/>
    <xf numFmtId="0" fontId="6" fillId="0" borderId="0"/>
    <xf numFmtId="0" fontId="7" fillId="0" borderId="0"/>
    <xf numFmtId="0" fontId="23"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33" fillId="53" borderId="21" applyNumberFormat="0" applyAlignment="0" applyProtection="0"/>
    <xf numFmtId="0" fontId="33" fillId="53" borderId="21" applyNumberFormat="0" applyAlignment="0" applyProtection="0"/>
    <xf numFmtId="0" fontId="33" fillId="53" borderId="21"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23" fillId="10" borderId="12" applyNumberFormat="0" applyFont="0" applyAlignment="0" applyProtection="0"/>
    <xf numFmtId="0" fontId="22" fillId="48" borderId="0" applyNumberFormat="0" applyBorder="0" applyAlignment="0" applyProtection="0"/>
    <xf numFmtId="0" fontId="22" fillId="46" borderId="0" applyNumberFormat="0" applyBorder="0" applyAlignment="0" applyProtection="0"/>
    <xf numFmtId="0" fontId="22" fillId="43"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37" borderId="0" applyNumberFormat="0" applyBorder="0" applyAlignment="0" applyProtection="0"/>
    <xf numFmtId="0" fontId="7" fillId="36" borderId="0" applyNumberFormat="0" applyBorder="0" applyAlignment="0" applyProtection="0"/>
    <xf numFmtId="0" fontId="7" fillId="35" borderId="0" applyNumberFormat="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0" fontId="45" fillId="0" borderId="0"/>
    <xf numFmtId="43" fontId="45" fillId="0" borderId="0" applyFont="0" applyFill="0" applyBorder="0" applyAlignment="0" applyProtection="0"/>
    <xf numFmtId="43" fontId="23" fillId="0" borderId="0" applyFont="0" applyFill="0" applyBorder="0" applyAlignment="0" applyProtection="0"/>
    <xf numFmtId="0" fontId="45" fillId="0" borderId="0"/>
    <xf numFmtId="43" fontId="45"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7" fillId="0" borderId="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4" fillId="75"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6" fillId="76"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43" fontId="7"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8" fontId="6" fillId="0" borderId="0" applyFill="0" applyBorder="0" applyAlignment="0" applyProtection="0"/>
    <xf numFmtId="43" fontId="6" fillId="0" borderId="0" applyFont="0" applyFill="0" applyBorder="0" applyAlignment="0" applyProtection="0"/>
    <xf numFmtId="164" fontId="6" fillId="0" borderId="0" applyFon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62"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77"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6" fillId="0" borderId="0"/>
    <xf numFmtId="0" fontId="24" fillId="0" borderId="0"/>
    <xf numFmtId="0" fontId="6" fillId="0" borderId="0"/>
    <xf numFmtId="0" fontId="24" fillId="0" borderId="0"/>
    <xf numFmtId="0" fontId="6" fillId="0" borderId="0"/>
    <xf numFmtId="0" fontId="6" fillId="0" borderId="0"/>
    <xf numFmtId="0" fontId="45" fillId="0" borderId="0"/>
    <xf numFmtId="0" fontId="6" fillId="0" borderId="0"/>
    <xf numFmtId="0" fontId="45" fillId="0" borderId="0"/>
    <xf numFmtId="0" fontId="6" fillId="0" borderId="0"/>
    <xf numFmtId="0" fontId="6" fillId="0" borderId="0"/>
    <xf numFmtId="0" fontId="6" fillId="0" borderId="0"/>
    <xf numFmtId="0" fontId="6" fillId="0" borderId="0"/>
    <xf numFmtId="0" fontId="6"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23" fillId="0" borderId="0"/>
    <xf numFmtId="0" fontId="23"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24" fillId="0" borderId="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33" fillId="75"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7" fillId="0" borderId="0" applyFont="0" applyFill="0" applyBorder="0" applyAlignment="0" applyProtection="0"/>
    <xf numFmtId="0" fontId="60" fillId="0" borderId="0" applyNumberFormat="0" applyFill="0" applyBorder="0" applyAlignment="0" applyProtection="0"/>
  </cellStyleXfs>
  <cellXfs count="264">
    <xf numFmtId="0" fontId="0" fillId="0" borderId="0" xfId="0"/>
    <xf numFmtId="0" fontId="4" fillId="0" borderId="0" xfId="0" applyFont="1"/>
    <xf numFmtId="0" fontId="0" fillId="3" borderId="0" xfId="0" applyFill="1"/>
    <xf numFmtId="0" fontId="0" fillId="0" borderId="4" xfId="0" applyBorder="1"/>
    <xf numFmtId="0" fontId="0" fillId="0" borderId="0" xfId="0" applyAlignment="1">
      <alignment horizontal="center"/>
    </xf>
    <xf numFmtId="0" fontId="4" fillId="0" borderId="0" xfId="0" applyFont="1" applyAlignment="1">
      <alignment horizontal="center"/>
    </xf>
    <xf numFmtId="0" fontId="0" fillId="0" borderId="24" xfId="0" applyBorder="1"/>
    <xf numFmtId="0" fontId="0" fillId="0" borderId="23" xfId="0" applyBorder="1"/>
    <xf numFmtId="0" fontId="1" fillId="79" borderId="1" xfId="0" applyFont="1" applyFill="1" applyBorder="1" applyAlignment="1">
      <alignment wrapText="1"/>
    </xf>
    <xf numFmtId="0" fontId="51" fillId="79" borderId="2" xfId="0" applyFont="1" applyFill="1" applyBorder="1" applyAlignment="1">
      <alignment horizontal="center" textRotation="90" wrapText="1"/>
    </xf>
    <xf numFmtId="0" fontId="0" fillId="0" borderId="23" xfId="0" applyBorder="1" applyAlignment="1">
      <alignment horizontal="center"/>
    </xf>
    <xf numFmtId="0" fontId="19" fillId="79" borderId="31" xfId="0" applyFont="1" applyFill="1" applyBorder="1" applyAlignment="1">
      <alignment horizontal="center" wrapText="1"/>
    </xf>
    <xf numFmtId="0" fontId="0" fillId="0" borderId="35" xfId="0" applyBorder="1" applyAlignment="1">
      <alignment vertical="center"/>
    </xf>
    <xf numFmtId="0" fontId="0" fillId="0" borderId="37" xfId="0" applyBorder="1" applyAlignment="1">
      <alignment vertical="center"/>
    </xf>
    <xf numFmtId="0" fontId="50" fillId="3" borderId="33" xfId="0" applyFont="1" applyFill="1" applyBorder="1" applyAlignment="1">
      <alignment vertical="center"/>
    </xf>
    <xf numFmtId="0" fontId="0" fillId="3" borderId="38" xfId="0" applyFill="1" applyBorder="1"/>
    <xf numFmtId="0" fontId="0" fillId="2" borderId="39" xfId="0" applyFill="1" applyBorder="1" applyProtection="1">
      <protection locked="0"/>
    </xf>
    <xf numFmtId="0" fontId="0" fillId="2" borderId="40" xfId="0" applyFill="1" applyBorder="1" applyProtection="1">
      <protection locked="0"/>
    </xf>
    <xf numFmtId="0" fontId="0" fillId="2" borderId="38" xfId="0" applyFill="1" applyBorder="1" applyProtection="1">
      <protection locked="0"/>
    </xf>
    <xf numFmtId="0" fontId="0" fillId="0" borderId="35" xfId="0" applyBorder="1" applyAlignment="1">
      <alignment horizontal="center"/>
    </xf>
    <xf numFmtId="0" fontId="0" fillId="0" borderId="37" xfId="0" applyBorder="1" applyAlignment="1">
      <alignment horizontal="center"/>
    </xf>
    <xf numFmtId="0" fontId="5" fillId="3" borderId="0" xfId="0" applyFont="1" applyFill="1"/>
    <xf numFmtId="0" fontId="0" fillId="3" borderId="23" xfId="0" applyFill="1" applyBorder="1"/>
    <xf numFmtId="0" fontId="0" fillId="3" borderId="4" xfId="0" applyFill="1" applyBorder="1"/>
    <xf numFmtId="0" fontId="3" fillId="2" borderId="24" xfId="0" applyFont="1" applyFill="1" applyBorder="1" applyProtection="1">
      <protection locked="0"/>
    </xf>
    <xf numFmtId="0" fontId="3" fillId="2" borderId="36" xfId="0" applyFont="1" applyFill="1" applyBorder="1" applyProtection="1">
      <protection locked="0"/>
    </xf>
    <xf numFmtId="0" fontId="3" fillId="2" borderId="31" xfId="0" applyFont="1" applyFill="1" applyBorder="1" applyProtection="1">
      <protection locked="0"/>
    </xf>
    <xf numFmtId="0" fontId="3" fillId="2" borderId="32" xfId="0" applyFont="1" applyFill="1" applyBorder="1" applyProtection="1">
      <protection locked="0"/>
    </xf>
    <xf numFmtId="0" fontId="0" fillId="0" borderId="31" xfId="0" applyBorder="1"/>
    <xf numFmtId="0" fontId="0" fillId="3" borderId="0" xfId="0" applyFill="1" applyAlignment="1">
      <alignment horizontal="left"/>
    </xf>
    <xf numFmtId="0" fontId="0" fillId="0" borderId="0" xfId="0" applyAlignment="1">
      <alignment horizontal="left"/>
    </xf>
    <xf numFmtId="0" fontId="4" fillId="0" borderId="33" xfId="0" applyFont="1" applyBorder="1" applyAlignment="1">
      <alignment horizontal="center"/>
    </xf>
    <xf numFmtId="0" fontId="1" fillId="0" borderId="0" xfId="0" applyFont="1" applyAlignment="1">
      <alignment horizontal="center" wrapText="1"/>
    </xf>
    <xf numFmtId="0" fontId="2" fillId="0" borderId="28" xfId="0" applyFont="1" applyBorder="1" applyAlignment="1">
      <alignmen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xf numFmtId="0" fontId="3" fillId="0" borderId="34" xfId="0" applyFont="1" applyBorder="1"/>
    <xf numFmtId="0" fontId="50" fillId="3" borderId="35" xfId="0" applyFont="1" applyFill="1" applyBorder="1" applyAlignment="1">
      <alignment vertical="center"/>
    </xf>
    <xf numFmtId="0" fontId="0" fillId="3" borderId="39" xfId="0" applyFill="1" applyBorder="1"/>
    <xf numFmtId="0" fontId="50" fillId="3" borderId="34" xfId="0" applyFont="1" applyFill="1" applyBorder="1" applyAlignment="1">
      <alignment vertical="center"/>
    </xf>
    <xf numFmtId="0" fontId="0" fillId="0" borderId="36" xfId="0" applyBorder="1" applyAlignment="1">
      <alignment vertical="center"/>
    </xf>
    <xf numFmtId="0" fontId="50" fillId="3" borderId="36" xfId="0" applyFont="1" applyFill="1" applyBorder="1" applyAlignment="1">
      <alignment vertical="center"/>
    </xf>
    <xf numFmtId="0" fontId="0" fillId="0" borderId="32" xfId="0" applyBorder="1" applyAlignment="1">
      <alignment vertical="center"/>
    </xf>
    <xf numFmtId="0" fontId="4" fillId="0" borderId="28" xfId="0" applyFont="1" applyBorder="1" applyAlignment="1">
      <alignment vertical="center" wrapText="1"/>
    </xf>
    <xf numFmtId="0" fontId="0" fillId="0" borderId="24" xfId="0" applyBorder="1" applyAlignment="1">
      <alignment vertical="center" wrapText="1"/>
    </xf>
    <xf numFmtId="0" fontId="0" fillId="0" borderId="31" xfId="0" applyBorder="1" applyAlignment="1">
      <alignment vertical="center" wrapText="1"/>
    </xf>
    <xf numFmtId="0" fontId="2" fillId="0" borderId="34" xfId="0" applyFont="1" applyBorder="1" applyAlignment="1">
      <alignment vertical="center" wrapText="1"/>
    </xf>
    <xf numFmtId="0" fontId="0" fillId="0" borderId="0" xfId="0" applyAlignment="1">
      <alignment vertical="center" wrapText="1"/>
    </xf>
    <xf numFmtId="0" fontId="0" fillId="0" borderId="0" xfId="0" applyProtection="1">
      <protection locked="0"/>
    </xf>
    <xf numFmtId="0" fontId="0" fillId="0" borderId="24" xfId="0" applyBorder="1" applyAlignment="1">
      <alignment vertical="center"/>
    </xf>
    <xf numFmtId="0" fontId="0" fillId="0" borderId="31" xfId="0" applyBorder="1" applyAlignment="1">
      <alignment vertical="center"/>
    </xf>
    <xf numFmtId="0" fontId="0" fillId="2" borderId="44" xfId="0" applyFill="1" applyBorder="1" applyProtection="1">
      <protection locked="0"/>
    </xf>
    <xf numFmtId="0" fontId="0" fillId="0" borderId="0" xfId="0" applyAlignment="1">
      <alignment horizontal="left" wrapText="1"/>
    </xf>
    <xf numFmtId="0" fontId="0" fillId="0" borderId="35" xfId="0" applyBorder="1" applyAlignment="1">
      <alignment horizontal="center" vertical="center"/>
    </xf>
    <xf numFmtId="0" fontId="0" fillId="0" borderId="37" xfId="0" applyBorder="1" applyAlignment="1">
      <alignment horizontal="center" vertical="center"/>
    </xf>
    <xf numFmtId="0" fontId="53" fillId="0" borderId="0" xfId="0" applyFont="1"/>
    <xf numFmtId="0" fontId="54" fillId="0" borderId="0" xfId="0" applyFont="1"/>
    <xf numFmtId="0" fontId="53" fillId="0" borderId="4" xfId="0" applyFont="1" applyBorder="1"/>
    <xf numFmtId="0" fontId="55" fillId="0" borderId="0" xfId="0" applyFont="1"/>
    <xf numFmtId="0" fontId="55" fillId="0" borderId="4" xfId="0" applyFont="1" applyBorder="1"/>
    <xf numFmtId="0" fontId="56" fillId="0" borderId="0" xfId="0" applyFont="1"/>
    <xf numFmtId="0" fontId="54" fillId="0" borderId="4" xfId="0" applyFont="1" applyBorder="1"/>
    <xf numFmtId="0" fontId="53" fillId="0" borderId="0" xfId="0" applyFont="1" applyAlignment="1">
      <alignment horizontal="left"/>
    </xf>
    <xf numFmtId="0" fontId="53" fillId="0" borderId="4" xfId="0" applyFont="1" applyBorder="1" applyAlignment="1">
      <alignment horizontal="left"/>
    </xf>
    <xf numFmtId="0" fontId="55" fillId="0" borderId="4" xfId="0" applyFont="1" applyBorder="1" applyAlignment="1">
      <alignment horizontal="left"/>
    </xf>
    <xf numFmtId="0" fontId="54" fillId="0" borderId="0" xfId="0" applyFont="1" applyAlignment="1">
      <alignment horizontal="left"/>
    </xf>
    <xf numFmtId="0" fontId="54" fillId="0" borderId="4" xfId="0" applyFont="1" applyBorder="1" applyAlignment="1">
      <alignment horizontal="left"/>
    </xf>
    <xf numFmtId="0" fontId="55" fillId="0" borderId="4" xfId="0" applyFont="1" applyBorder="1" applyAlignment="1">
      <alignment horizontal="center"/>
    </xf>
    <xf numFmtId="0" fontId="53" fillId="0" borderId="0" xfId="0" applyFont="1" applyAlignment="1">
      <alignment horizontal="center"/>
    </xf>
    <xf numFmtId="0" fontId="53" fillId="0" borderId="4" xfId="0" applyFont="1" applyBorder="1" applyAlignment="1">
      <alignment horizontal="center"/>
    </xf>
    <xf numFmtId="0" fontId="54" fillId="0" borderId="0" xfId="0" applyFont="1" applyAlignment="1">
      <alignment horizontal="center"/>
    </xf>
    <xf numFmtId="0" fontId="54" fillId="0" borderId="4" xfId="0" applyFont="1" applyBorder="1" applyAlignment="1">
      <alignment horizontal="center"/>
    </xf>
    <xf numFmtId="3" fontId="54" fillId="0" borderId="0" xfId="0" applyNumberFormat="1" applyFont="1"/>
    <xf numFmtId="3" fontId="53" fillId="0" borderId="0" xfId="0" applyNumberFormat="1" applyFont="1" applyAlignment="1">
      <alignment horizontal="left"/>
    </xf>
    <xf numFmtId="3" fontId="53" fillId="0" borderId="0" xfId="0" applyNumberFormat="1" applyFont="1"/>
    <xf numFmtId="3" fontId="53" fillId="0" borderId="4" xfId="0" applyNumberFormat="1" applyFont="1" applyBorder="1" applyAlignment="1">
      <alignment horizontal="left"/>
    </xf>
    <xf numFmtId="3" fontId="53" fillId="0" borderId="4" xfId="0" applyNumberFormat="1" applyFont="1" applyBorder="1"/>
    <xf numFmtId="3" fontId="55" fillId="0" borderId="4" xfId="0" applyNumberFormat="1" applyFont="1" applyBorder="1" applyAlignment="1">
      <alignment horizontal="center"/>
    </xf>
    <xf numFmtId="3" fontId="54" fillId="0" borderId="4" xfId="0" applyNumberFormat="1" applyFont="1" applyBorder="1"/>
    <xf numFmtId="3" fontId="54" fillId="0" borderId="0" xfId="0" applyNumberFormat="1" applyFont="1" applyAlignment="1">
      <alignment horizontal="left"/>
    </xf>
    <xf numFmtId="0" fontId="4" fillId="0" borderId="23" xfId="0" applyFont="1" applyBorder="1" applyAlignment="1">
      <alignment horizontal="center"/>
    </xf>
    <xf numFmtId="0" fontId="4" fillId="0" borderId="23" xfId="0" applyFont="1" applyBorder="1"/>
    <xf numFmtId="0" fontId="0" fillId="0" borderId="33" xfId="0"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1" fillId="79" borderId="42" xfId="0" applyFont="1" applyFill="1" applyBorder="1" applyAlignment="1">
      <alignment horizontal="center" wrapText="1"/>
    </xf>
    <xf numFmtId="0" fontId="0" fillId="82" borderId="28" xfId="0" applyFill="1" applyBorder="1" applyAlignment="1" applyProtection="1">
      <alignment vertical="center" wrapText="1"/>
      <protection locked="0"/>
    </xf>
    <xf numFmtId="0" fontId="0" fillId="82" borderId="24" xfId="0" applyFill="1" applyBorder="1" applyAlignment="1" applyProtection="1">
      <alignment horizontal="center" vertical="center" wrapText="1"/>
      <protection locked="0"/>
    </xf>
    <xf numFmtId="0" fontId="0" fillId="82" borderId="24" xfId="0" applyFill="1" applyBorder="1" applyAlignment="1" applyProtection="1">
      <alignment horizontal="center"/>
      <protection locked="0"/>
    </xf>
    <xf numFmtId="0" fontId="0" fillId="82" borderId="31" xfId="0" applyFill="1" applyBorder="1" applyAlignment="1" applyProtection="1">
      <alignment horizontal="center" vertical="center" wrapText="1"/>
      <protection locked="0"/>
    </xf>
    <xf numFmtId="0" fontId="0" fillId="82" borderId="31" xfId="0" applyFill="1" applyBorder="1" applyAlignment="1" applyProtection="1">
      <alignment horizontal="center"/>
      <protection locked="0"/>
    </xf>
    <xf numFmtId="0" fontId="0" fillId="82" borderId="38" xfId="0" applyFill="1" applyBorder="1" applyProtection="1">
      <protection locked="0"/>
    </xf>
    <xf numFmtId="0" fontId="0" fillId="82" borderId="39" xfId="0" applyFill="1" applyBorder="1" applyProtection="1">
      <protection locked="0"/>
    </xf>
    <xf numFmtId="0" fontId="0" fillId="82" borderId="40" xfId="0" applyFill="1" applyBorder="1" applyProtection="1">
      <protection locked="0"/>
    </xf>
    <xf numFmtId="0" fontId="0" fillId="0" borderId="0" xfId="0" applyAlignment="1">
      <alignment horizontal="right"/>
    </xf>
    <xf numFmtId="165" fontId="0" fillId="82" borderId="36" xfId="1412" applyNumberFormat="1" applyFont="1" applyFill="1" applyBorder="1" applyAlignment="1" applyProtection="1">
      <alignment horizontal="center" vertical="center" wrapText="1"/>
      <protection locked="0"/>
    </xf>
    <xf numFmtId="165" fontId="0" fillId="82" borderId="32" xfId="1412" applyNumberFormat="1" applyFont="1" applyFill="1" applyBorder="1" applyAlignment="1" applyProtection="1">
      <alignment horizontal="center" vertical="center" wrapText="1"/>
      <protection locked="0"/>
    </xf>
    <xf numFmtId="165" fontId="0" fillId="0" borderId="28" xfId="1412" applyNumberFormat="1" applyFont="1" applyFill="1" applyBorder="1" applyAlignment="1">
      <alignment horizontal="right" vertical="center" wrapText="1"/>
    </xf>
    <xf numFmtId="165" fontId="0" fillId="0" borderId="34" xfId="1412" applyNumberFormat="1" applyFont="1" applyBorder="1" applyAlignment="1">
      <alignment vertical="center" wrapText="1"/>
    </xf>
    <xf numFmtId="165" fontId="0" fillId="82" borderId="24" xfId="1412" applyNumberFormat="1" applyFont="1" applyFill="1" applyBorder="1" applyAlignment="1" applyProtection="1">
      <alignment horizontal="right" vertical="center" wrapText="1"/>
      <protection locked="0"/>
    </xf>
    <xf numFmtId="165" fontId="0" fillId="82" borderId="31" xfId="1412" applyNumberFormat="1" applyFont="1" applyFill="1" applyBorder="1" applyAlignment="1" applyProtection="1">
      <alignment horizontal="right" vertical="center" wrapText="1"/>
      <protection locked="0"/>
    </xf>
    <xf numFmtId="0" fontId="3" fillId="82" borderId="24" xfId="0" applyFont="1" applyFill="1" applyBorder="1" applyProtection="1">
      <protection locked="0"/>
    </xf>
    <xf numFmtId="0" fontId="3" fillId="82" borderId="36" xfId="0" applyFont="1" applyFill="1" applyBorder="1" applyProtection="1">
      <protection locked="0"/>
    </xf>
    <xf numFmtId="0" fontId="3" fillId="82" borderId="31" xfId="0" applyFont="1" applyFill="1" applyBorder="1" applyProtection="1">
      <protection locked="0"/>
    </xf>
    <xf numFmtId="0" fontId="3" fillId="82" borderId="32" xfId="0" applyFont="1" applyFill="1" applyBorder="1" applyProtection="1">
      <protection locked="0"/>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xf numFmtId="0" fontId="4" fillId="3" borderId="48" xfId="0" applyFont="1" applyFill="1" applyBorder="1"/>
    <xf numFmtId="0" fontId="4" fillId="3" borderId="0" xfId="0" applyFont="1" applyFill="1"/>
    <xf numFmtId="0" fontId="4" fillId="3" borderId="49" xfId="0" applyFont="1"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0" fontId="0" fillId="81" borderId="48" xfId="0" applyFill="1" applyBorder="1"/>
    <xf numFmtId="0" fontId="0" fillId="81" borderId="0" xfId="0" applyFill="1"/>
    <xf numFmtId="0" fontId="0" fillId="81" borderId="49" xfId="0" applyFill="1" applyBorder="1"/>
    <xf numFmtId="0" fontId="0" fillId="81" borderId="50" xfId="0" applyFill="1" applyBorder="1"/>
    <xf numFmtId="0" fontId="4" fillId="81" borderId="4" xfId="0" applyFont="1" applyFill="1" applyBorder="1" applyAlignment="1">
      <alignment horizontal="right"/>
    </xf>
    <xf numFmtId="0" fontId="4" fillId="81" borderId="51" xfId="0" applyFont="1" applyFill="1" applyBorder="1" applyAlignment="1">
      <alignment horizontal="right"/>
    </xf>
    <xf numFmtId="3" fontId="53" fillId="0" borderId="0" xfId="0" applyNumberFormat="1" applyFont="1" applyAlignment="1">
      <alignment horizontal="right"/>
    </xf>
    <xf numFmtId="3" fontId="54" fillId="0" borderId="0" xfId="0" applyNumberFormat="1" applyFont="1" applyAlignment="1">
      <alignment horizontal="right"/>
    </xf>
    <xf numFmtId="0" fontId="54" fillId="3" borderId="25" xfId="0" applyFont="1" applyFill="1" applyBorder="1"/>
    <xf numFmtId="0" fontId="54" fillId="3" borderId="52" xfId="0" applyFont="1" applyFill="1" applyBorder="1"/>
    <xf numFmtId="0" fontId="54" fillId="3" borderId="52" xfId="0" quotePrefix="1" applyFont="1" applyFill="1" applyBorder="1" applyAlignment="1">
      <alignment horizontal="center"/>
    </xf>
    <xf numFmtId="0" fontId="54" fillId="3" borderId="52" xfId="0" applyFont="1" applyFill="1" applyBorder="1" applyAlignment="1">
      <alignment horizontal="center"/>
    </xf>
    <xf numFmtId="0" fontId="54" fillId="3" borderId="53" xfId="0" applyFont="1" applyFill="1" applyBorder="1" applyAlignment="1">
      <alignment horizontal="center"/>
    </xf>
    <xf numFmtId="0" fontId="0" fillId="3" borderId="54" xfId="0" applyFill="1" applyBorder="1" applyAlignment="1">
      <alignment horizontal="center"/>
    </xf>
    <xf numFmtId="0" fontId="0" fillId="3" borderId="43" xfId="0" applyFill="1" applyBorder="1" applyAlignment="1">
      <alignment horizontal="center"/>
    </xf>
    <xf numFmtId="0" fontId="0" fillId="3" borderId="55" xfId="0" applyFill="1" applyBorder="1" applyAlignment="1">
      <alignment horizontal="center"/>
    </xf>
    <xf numFmtId="0" fontId="0" fillId="81" borderId="45" xfId="0" applyFill="1" applyBorder="1"/>
    <xf numFmtId="0" fontId="0" fillId="81" borderId="46" xfId="0" applyFill="1" applyBorder="1" applyAlignment="1">
      <alignment horizontal="center"/>
    </xf>
    <xf numFmtId="0" fontId="0" fillId="81" borderId="47" xfId="0" applyFill="1" applyBorder="1" applyAlignment="1">
      <alignment horizontal="center"/>
    </xf>
    <xf numFmtId="0" fontId="4" fillId="0" borderId="56" xfId="0" applyFont="1" applyBorder="1" applyAlignment="1">
      <alignment horizontal="center"/>
    </xf>
    <xf numFmtId="0" fontId="4" fillId="0" borderId="53" xfId="0" applyFont="1" applyBorder="1"/>
    <xf numFmtId="0" fontId="5" fillId="79" borderId="42" xfId="0" applyFont="1" applyFill="1" applyBorder="1" applyAlignment="1">
      <alignment horizontal="center"/>
    </xf>
    <xf numFmtId="0" fontId="19" fillId="79" borderId="58" xfId="0" applyFont="1" applyFill="1" applyBorder="1"/>
    <xf numFmtId="0" fontId="0" fillId="82" borderId="36" xfId="0" applyFill="1" applyBorder="1" applyAlignment="1" applyProtection="1">
      <alignment horizontal="center"/>
      <protection locked="0"/>
    </xf>
    <xf numFmtId="0" fontId="0" fillId="0" borderId="36" xfId="0" applyBorder="1" applyAlignment="1">
      <alignment horizontal="center"/>
    </xf>
    <xf numFmtId="0" fontId="0" fillId="0" borderId="56" xfId="0" applyBorder="1" applyAlignment="1">
      <alignment horizontal="center"/>
    </xf>
    <xf numFmtId="0" fontId="4" fillId="0" borderId="42" xfId="0" applyFont="1" applyBorder="1" applyAlignment="1">
      <alignment horizontal="center"/>
    </xf>
    <xf numFmtId="0" fontId="4" fillId="0" borderId="59" xfId="0" applyFont="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82" borderId="39" xfId="0" applyFill="1" applyBorder="1" applyAlignment="1" applyProtection="1">
      <alignment horizontal="center"/>
      <protection locked="0"/>
    </xf>
    <xf numFmtId="0" fontId="0" fillId="3" borderId="33" xfId="0" applyFill="1" applyBorder="1" applyAlignment="1">
      <alignment horizontal="center"/>
    </xf>
    <xf numFmtId="0" fontId="0" fillId="3" borderId="34" xfId="0" applyFill="1" applyBorder="1" applyAlignment="1">
      <alignment horizontal="center"/>
    </xf>
    <xf numFmtId="0" fontId="0" fillId="82" borderId="35" xfId="0" applyFill="1" applyBorder="1" applyAlignment="1" applyProtection="1">
      <alignment horizontal="center"/>
      <protection locked="0"/>
    </xf>
    <xf numFmtId="0" fontId="0" fillId="3" borderId="35" xfId="0" applyFill="1" applyBorder="1" applyAlignment="1">
      <alignment horizontal="center"/>
    </xf>
    <xf numFmtId="0" fontId="0" fillId="3" borderId="36" xfId="0" applyFill="1" applyBorder="1" applyAlignment="1">
      <alignment horizontal="center"/>
    </xf>
    <xf numFmtId="0" fontId="0" fillId="82" borderId="37" xfId="0" applyFill="1" applyBorder="1" applyAlignment="1" applyProtection="1">
      <alignment horizontal="center"/>
      <protection locked="0"/>
    </xf>
    <xf numFmtId="0" fontId="0" fillId="82" borderId="32" xfId="0" applyFill="1" applyBorder="1" applyAlignment="1" applyProtection="1">
      <alignment horizontal="center"/>
      <protection locked="0"/>
    </xf>
    <xf numFmtId="0" fontId="0" fillId="82" borderId="40" xfId="0" applyFill="1" applyBorder="1" applyAlignment="1" applyProtection="1">
      <alignment horizontal="center"/>
      <protection locked="0"/>
    </xf>
    <xf numFmtId="0" fontId="0" fillId="82" borderId="0" xfId="0" applyFill="1" applyProtection="1">
      <protection locked="0"/>
    </xf>
    <xf numFmtId="3" fontId="54" fillId="0" borderId="4" xfId="0" applyNumberFormat="1" applyFont="1" applyBorder="1" applyAlignment="1">
      <alignment horizontal="left"/>
    </xf>
    <xf numFmtId="0" fontId="56" fillId="0" borderId="4" xfId="0" applyFont="1" applyBorder="1" applyAlignment="1">
      <alignment horizontal="center" textRotation="90"/>
    </xf>
    <xf numFmtId="3" fontId="54" fillId="0" borderId="0" xfId="0" applyNumberFormat="1" applyFont="1" applyAlignment="1">
      <alignment horizontal="center"/>
    </xf>
    <xf numFmtId="3" fontId="54" fillId="0" borderId="4" xfId="0" applyNumberFormat="1" applyFont="1" applyBorder="1" applyAlignment="1">
      <alignment horizontal="center"/>
    </xf>
    <xf numFmtId="0" fontId="54" fillId="3" borderId="25" xfId="0" applyFont="1" applyFill="1" applyBorder="1" applyAlignment="1">
      <alignment horizontal="center"/>
    </xf>
    <xf numFmtId="0" fontId="56" fillId="0" borderId="4" xfId="0" applyFont="1" applyBorder="1" applyAlignment="1">
      <alignment horizontal="left"/>
    </xf>
    <xf numFmtId="3" fontId="56" fillId="0" borderId="4" xfId="0" applyNumberFormat="1" applyFont="1" applyBorder="1" applyAlignment="1">
      <alignment horizontal="center" textRotation="90"/>
    </xf>
    <xf numFmtId="0" fontId="56" fillId="0" borderId="0" xfId="0" applyFont="1" applyAlignment="1">
      <alignment horizontal="left"/>
    </xf>
    <xf numFmtId="0" fontId="56" fillId="0" borderId="43" xfId="0" applyFont="1" applyBorder="1" applyAlignment="1">
      <alignment horizontal="left"/>
    </xf>
    <xf numFmtId="0" fontId="56" fillId="0" borderId="0" xfId="0" applyFont="1" applyAlignment="1">
      <alignment horizontal="center"/>
    </xf>
    <xf numFmtId="3" fontId="56" fillId="0" borderId="43" xfId="0" applyNumberFormat="1" applyFont="1" applyBorder="1" applyAlignment="1">
      <alignment horizontal="center"/>
    </xf>
    <xf numFmtId="0" fontId="56" fillId="0" borderId="43" xfId="0" applyFont="1" applyBorder="1" applyAlignment="1">
      <alignment horizontal="center"/>
    </xf>
    <xf numFmtId="3" fontId="56" fillId="0" borderId="0" xfId="0" applyNumberFormat="1" applyFont="1" applyAlignment="1">
      <alignment horizontal="center"/>
    </xf>
    <xf numFmtId="0" fontId="56" fillId="0" borderId="4" xfId="0" applyFont="1" applyBorder="1" applyAlignment="1">
      <alignment horizontal="center"/>
    </xf>
    <xf numFmtId="0" fontId="0" fillId="3" borderId="46" xfId="0" applyFill="1" applyBorder="1" applyAlignment="1">
      <alignment horizontal="right"/>
    </xf>
    <xf numFmtId="0" fontId="0" fillId="3" borderId="46" xfId="0" applyFill="1" applyBorder="1"/>
    <xf numFmtId="165" fontId="0" fillId="3" borderId="46" xfId="0" applyNumberFormat="1" applyFill="1" applyBorder="1"/>
    <xf numFmtId="3" fontId="0" fillId="3" borderId="47" xfId="0" applyNumberFormat="1" applyFill="1" applyBorder="1"/>
    <xf numFmtId="0" fontId="0" fillId="3" borderId="0" xfId="0" applyFill="1" applyAlignment="1">
      <alignment horizontal="right"/>
    </xf>
    <xf numFmtId="165" fontId="0" fillId="3" borderId="0" xfId="0" applyNumberFormat="1" applyFill="1"/>
    <xf numFmtId="3" fontId="0" fillId="3" borderId="49" xfId="0" applyNumberFormat="1" applyFill="1" applyBorder="1"/>
    <xf numFmtId="0" fontId="0" fillId="3" borderId="4" xfId="0" applyFill="1" applyBorder="1" applyAlignment="1">
      <alignment horizontal="right"/>
    </xf>
    <xf numFmtId="165" fontId="0" fillId="3" borderId="4" xfId="0" applyNumberFormat="1" applyFill="1" applyBorder="1"/>
    <xf numFmtId="3" fontId="0" fillId="3" borderId="51" xfId="0" applyNumberFormat="1" applyFill="1" applyBorder="1"/>
    <xf numFmtId="0" fontId="54" fillId="83" borderId="25" xfId="0" applyFont="1" applyFill="1" applyBorder="1" applyAlignment="1">
      <alignment horizontal="center"/>
    </xf>
    <xf numFmtId="0" fontId="54" fillId="83" borderId="52" xfId="0" applyFont="1" applyFill="1" applyBorder="1" applyAlignment="1">
      <alignment horizontal="center"/>
    </xf>
    <xf numFmtId="0" fontId="54" fillId="83" borderId="53" xfId="0" applyFont="1" applyFill="1" applyBorder="1" applyAlignment="1">
      <alignment horizontal="center"/>
    </xf>
    <xf numFmtId="0" fontId="57" fillId="0" borderId="0" xfId="0" applyFont="1"/>
    <xf numFmtId="0" fontId="0" fillId="83" borderId="61" xfId="0" applyFill="1" applyBorder="1"/>
    <xf numFmtId="0" fontId="0" fillId="83" borderId="62" xfId="0" applyFill="1" applyBorder="1"/>
    <xf numFmtId="0" fontId="0" fillId="83" borderId="30" xfId="0" applyFill="1" applyBorder="1"/>
    <xf numFmtId="0" fontId="0" fillId="83" borderId="63" xfId="0" applyFill="1" applyBorder="1"/>
    <xf numFmtId="0" fontId="0" fillId="83" borderId="27" xfId="0" applyFill="1" applyBorder="1" applyAlignment="1">
      <alignment horizontal="right"/>
    </xf>
    <xf numFmtId="0" fontId="0" fillId="83" borderId="60" xfId="0" applyFill="1" applyBorder="1" applyAlignment="1">
      <alignment horizontal="right"/>
    </xf>
    <xf numFmtId="0" fontId="0" fillId="83" borderId="26" xfId="0" applyFill="1" applyBorder="1" applyAlignment="1">
      <alignment horizontal="center"/>
    </xf>
    <xf numFmtId="0" fontId="0" fillId="83" borderId="64" xfId="0" quotePrefix="1" applyFill="1" applyBorder="1" applyAlignment="1">
      <alignment horizontal="center"/>
    </xf>
    <xf numFmtId="0" fontId="0" fillId="83" borderId="3" xfId="0" quotePrefix="1" applyFill="1" applyBorder="1" applyAlignment="1">
      <alignment horizontal="center"/>
    </xf>
    <xf numFmtId="0" fontId="54" fillId="0" borderId="23" xfId="0" applyFont="1" applyBorder="1" applyAlignment="1">
      <alignment horizontal="center"/>
    </xf>
    <xf numFmtId="0" fontId="54" fillId="0" borderId="23" xfId="0" applyFont="1" applyBorder="1"/>
    <xf numFmtId="0" fontId="54" fillId="0" borderId="23" xfId="0" applyFont="1" applyBorder="1" applyAlignment="1">
      <alignment horizontal="left"/>
    </xf>
    <xf numFmtId="3" fontId="54" fillId="0" borderId="23" xfId="0" applyNumberFormat="1" applyFont="1" applyBorder="1" applyAlignment="1">
      <alignment horizontal="left"/>
    </xf>
    <xf numFmtId="3" fontId="54" fillId="0" borderId="23" xfId="0" applyNumberFormat="1" applyFont="1" applyBorder="1"/>
    <xf numFmtId="0" fontId="0" fillId="82" borderId="36" xfId="0" applyFill="1" applyBorder="1" applyAlignment="1" applyProtection="1">
      <alignment horizontal="left"/>
      <protection locked="0"/>
    </xf>
    <xf numFmtId="0" fontId="0" fillId="82" borderId="57" xfId="0" applyFill="1" applyBorder="1" applyAlignment="1" applyProtection="1">
      <alignment horizontal="left"/>
      <protection locked="0"/>
    </xf>
    <xf numFmtId="0" fontId="1" fillId="79" borderId="1" xfId="0" applyFont="1" applyFill="1" applyBorder="1" applyAlignment="1">
      <alignment horizontal="center"/>
    </xf>
    <xf numFmtId="0" fontId="0" fillId="84" borderId="65" xfId="0" applyFill="1" applyBorder="1" applyAlignment="1">
      <alignment horizontal="left"/>
    </xf>
    <xf numFmtId="0" fontId="0" fillId="84" borderId="66" xfId="0" applyFill="1" applyBorder="1"/>
    <xf numFmtId="0" fontId="0" fillId="84" borderId="2" xfId="0" applyFill="1" applyBorder="1" applyAlignment="1">
      <alignment horizontal="center"/>
    </xf>
    <xf numFmtId="3" fontId="0" fillId="0" borderId="0" xfId="0" applyNumberFormat="1"/>
    <xf numFmtId="0" fontId="0" fillId="3" borderId="67" xfId="0" applyFill="1" applyBorder="1"/>
    <xf numFmtId="0" fontId="0" fillId="3" borderId="68" xfId="0" applyFill="1" applyBorder="1"/>
    <xf numFmtId="0" fontId="0" fillId="3" borderId="60" xfId="0" applyFill="1" applyBorder="1"/>
    <xf numFmtId="0" fontId="0" fillId="3" borderId="69" xfId="0" applyFill="1" applyBorder="1"/>
    <xf numFmtId="0" fontId="0" fillId="3" borderId="70" xfId="0" applyFill="1" applyBorder="1"/>
    <xf numFmtId="0" fontId="0" fillId="81" borderId="45"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3" borderId="2" xfId="0" applyFill="1" applyBorder="1" applyAlignment="1">
      <alignment horizontal="center"/>
    </xf>
    <xf numFmtId="0" fontId="0" fillId="3" borderId="26" xfId="0" applyFill="1" applyBorder="1"/>
    <xf numFmtId="0" fontId="0" fillId="3" borderId="3" xfId="0" applyFill="1" applyBorder="1"/>
    <xf numFmtId="0" fontId="0" fillId="82" borderId="32" xfId="0" applyFill="1" applyBorder="1" applyAlignment="1" applyProtection="1">
      <alignment horizontal="left"/>
      <protection locked="0"/>
    </xf>
    <xf numFmtId="3" fontId="54" fillId="0" borderId="4" xfId="0" applyNumberFormat="1" applyFont="1" applyBorder="1" applyAlignment="1">
      <alignment horizontal="right"/>
    </xf>
    <xf numFmtId="0" fontId="54" fillId="3" borderId="0" xfId="0" applyFont="1" applyFill="1"/>
    <xf numFmtId="0" fontId="0" fillId="80" borderId="54" xfId="0" applyFill="1" applyBorder="1"/>
    <xf numFmtId="0" fontId="58" fillId="0" borderId="26" xfId="0" applyFont="1" applyBorder="1"/>
    <xf numFmtId="0" fontId="58" fillId="0" borderId="64" xfId="0" applyFont="1" applyBorder="1"/>
    <xf numFmtId="0" fontId="58" fillId="0" borderId="3" xfId="0" applyFont="1" applyBorder="1"/>
    <xf numFmtId="0" fontId="20" fillId="82" borderId="24" xfId="0" quotePrefix="1" applyFont="1" applyFill="1" applyBorder="1" applyAlignment="1" applyProtection="1">
      <alignment vertical="center" wrapText="1"/>
      <protection locked="0"/>
    </xf>
    <xf numFmtId="0" fontId="20" fillId="82" borderId="31" xfId="0" quotePrefix="1" applyFont="1" applyFill="1" applyBorder="1" applyAlignment="1" applyProtection="1">
      <alignment vertical="center" wrapText="1"/>
      <protection locked="0"/>
    </xf>
    <xf numFmtId="0" fontId="20" fillId="82" borderId="39" xfId="0" applyFont="1" applyFill="1" applyBorder="1" applyProtection="1">
      <protection locked="0"/>
    </xf>
    <xf numFmtId="0" fontId="59" fillId="82" borderId="24" xfId="0" applyFont="1" applyFill="1" applyBorder="1" applyAlignment="1" applyProtection="1">
      <alignment vertical="center" wrapText="1"/>
      <protection locked="0"/>
    </xf>
    <xf numFmtId="0" fontId="59" fillId="82" borderId="40" xfId="0" applyFont="1" applyFill="1" applyBorder="1" applyProtection="1">
      <protection locked="0"/>
    </xf>
    <xf numFmtId="0" fontId="59" fillId="82" borderId="39" xfId="0" applyFont="1" applyFill="1" applyBorder="1" applyProtection="1">
      <protection locked="0"/>
    </xf>
    <xf numFmtId="0" fontId="59" fillId="82" borderId="0" xfId="0" applyFont="1" applyFill="1" applyProtection="1">
      <protection locked="0"/>
    </xf>
    <xf numFmtId="0" fontId="0" fillId="82" borderId="24" xfId="0" applyFill="1" applyBorder="1" applyProtection="1">
      <protection locked="0"/>
    </xf>
    <xf numFmtId="0" fontId="0" fillId="82" borderId="31" xfId="0" applyFill="1" applyBorder="1" applyProtection="1">
      <protection locked="0"/>
    </xf>
    <xf numFmtId="0" fontId="4" fillId="0" borderId="58" xfId="0" applyFont="1" applyBorder="1"/>
    <xf numFmtId="0" fontId="0" fillId="79" borderId="28" xfId="0" applyFill="1" applyBorder="1" applyAlignment="1">
      <alignment horizontal="center"/>
    </xf>
    <xf numFmtId="0" fontId="0" fillId="79" borderId="34" xfId="0" applyFill="1" applyBorder="1" applyAlignment="1">
      <alignment horizontal="center"/>
    </xf>
    <xf numFmtId="0" fontId="0" fillId="0" borderId="24" xfId="0" applyBorder="1" applyAlignment="1">
      <alignment horizontal="center"/>
    </xf>
    <xf numFmtId="0" fontId="0" fillId="0" borderId="36" xfId="0" applyBorder="1" applyAlignment="1">
      <alignment horizontal="center"/>
    </xf>
    <xf numFmtId="0" fontId="0" fillId="82" borderId="24" xfId="0" applyFill="1" applyBorder="1" applyAlignment="1" applyProtection="1">
      <alignment horizontal="left"/>
      <protection locked="0"/>
    </xf>
    <xf numFmtId="0" fontId="0" fillId="82" borderId="36" xfId="0" applyFill="1" applyBorder="1" applyAlignment="1" applyProtection="1">
      <alignment horizontal="left"/>
      <protection locked="0"/>
    </xf>
    <xf numFmtId="3" fontId="0" fillId="82" borderId="31" xfId="0" applyNumberFormat="1" applyFill="1" applyBorder="1" applyAlignment="1" applyProtection="1">
      <alignment horizontal="left"/>
      <protection locked="0"/>
    </xf>
    <xf numFmtId="3" fontId="0" fillId="82" borderId="32" xfId="0" applyNumberFormat="1" applyFill="1" applyBorder="1" applyAlignment="1" applyProtection="1">
      <alignment horizontal="left"/>
      <protection locked="0"/>
    </xf>
    <xf numFmtId="0" fontId="59" fillId="82" borderId="53" xfId="0" applyFont="1" applyFill="1" applyBorder="1" applyProtection="1">
      <protection locked="0"/>
    </xf>
    <xf numFmtId="0" fontId="19" fillId="79" borderId="27" xfId="0" applyFont="1" applyFill="1" applyBorder="1" applyAlignment="1">
      <alignment horizontal="center" vertical="center"/>
    </xf>
    <xf numFmtId="0" fontId="19" fillId="79" borderId="30" xfId="0" applyFont="1" applyFill="1" applyBorder="1" applyAlignment="1">
      <alignment horizontal="center" vertical="center"/>
    </xf>
    <xf numFmtId="0" fontId="19" fillId="79" borderId="29" xfId="0" applyFont="1" applyFill="1" applyBorder="1" applyAlignment="1">
      <alignment horizontal="center" wrapText="1"/>
    </xf>
    <xf numFmtId="0" fontId="19" fillId="79" borderId="41" xfId="0" applyFont="1" applyFill="1" applyBorder="1" applyAlignment="1">
      <alignment horizontal="center" wrapText="1"/>
    </xf>
    <xf numFmtId="2" fontId="19" fillId="79" borderId="26" xfId="0" applyNumberFormat="1" applyFont="1" applyFill="1" applyBorder="1" applyAlignment="1">
      <alignment horizontal="left" wrapText="1"/>
    </xf>
    <xf numFmtId="2" fontId="19" fillId="79" borderId="3" xfId="0" applyNumberFormat="1" applyFont="1" applyFill="1" applyBorder="1" applyAlignment="1">
      <alignment horizontal="left" wrapText="1"/>
    </xf>
    <xf numFmtId="0" fontId="19" fillId="79" borderId="26" xfId="0" applyFont="1" applyFill="1" applyBorder="1" applyAlignment="1">
      <alignment horizontal="center"/>
    </xf>
    <xf numFmtId="0" fontId="19" fillId="79" borderId="3" xfId="0" applyFont="1" applyFill="1" applyBorder="1" applyAlignment="1">
      <alignment horizontal="center"/>
    </xf>
    <xf numFmtId="0" fontId="19" fillId="79" borderId="26" xfId="0" applyFont="1" applyFill="1" applyBorder="1" applyAlignment="1">
      <alignment horizontal="center" wrapText="1"/>
    </xf>
    <xf numFmtId="0" fontId="19" fillId="79" borderId="3" xfId="0" applyFont="1" applyFill="1" applyBorder="1" applyAlignment="1">
      <alignment horizontal="center" wrapText="1"/>
    </xf>
    <xf numFmtId="0" fontId="59" fillId="82" borderId="0" xfId="0" applyFont="1" applyFill="1" applyAlignment="1" applyProtection="1">
      <alignment horizontal="left" vertical="top" wrapText="1"/>
      <protection locked="0"/>
    </xf>
    <xf numFmtId="0" fontId="60" fillId="82" borderId="0" xfId="1413" applyFill="1" applyAlignment="1" applyProtection="1">
      <alignment horizontal="left" vertical="top" wrapText="1"/>
      <protection locked="0"/>
    </xf>
    <xf numFmtId="0" fontId="20" fillId="82" borderId="0" xfId="0" applyFont="1" applyFill="1" applyAlignment="1" applyProtection="1">
      <alignment horizontal="left" vertical="top" wrapText="1"/>
      <protection locked="0"/>
    </xf>
    <xf numFmtId="0" fontId="0" fillId="82" borderId="0" xfId="0" applyFill="1" applyAlignment="1" applyProtection="1">
      <alignment horizontal="left" vertical="top" wrapText="1"/>
      <protection locked="0"/>
    </xf>
    <xf numFmtId="0" fontId="4" fillId="0" borderId="0" xfId="0" applyFont="1" applyAlignment="1">
      <alignment horizontal="left" wrapText="1"/>
    </xf>
    <xf numFmtId="0" fontId="4" fillId="0" borderId="0" xfId="0" applyFont="1" applyAlignment="1">
      <alignment horizontal="left"/>
    </xf>
    <xf numFmtId="0" fontId="55" fillId="0" borderId="43" xfId="0" applyFont="1" applyBorder="1" applyAlignment="1">
      <alignment horizontal="center"/>
    </xf>
    <xf numFmtId="0" fontId="56" fillId="0" borderId="0" xfId="0" applyFont="1" applyAlignment="1">
      <alignment horizontal="center"/>
    </xf>
    <xf numFmtId="0" fontId="55" fillId="0" borderId="0" xfId="0" applyFont="1" applyAlignment="1">
      <alignment horizontal="center"/>
    </xf>
  </cellXfs>
  <cellStyles count="1414">
    <cellStyle name="20% - Accent1" xfId="19" builtinId="30" customBuiltin="1"/>
    <cellStyle name="20% - Accent1 2" xfId="44" xr:uid="{00000000-0005-0000-0000-000001000000}"/>
    <cellStyle name="20% - Accent1 2 2" xfId="45" xr:uid="{00000000-0005-0000-0000-000002000000}"/>
    <cellStyle name="20% - Accent1 2 2 2" xfId="875" xr:uid="{00000000-0005-0000-0000-000003000000}"/>
    <cellStyle name="20% - Accent1 2 2 3" xfId="876" xr:uid="{00000000-0005-0000-0000-000004000000}"/>
    <cellStyle name="20% - Accent1 2 2 4" xfId="874" xr:uid="{00000000-0005-0000-0000-000005000000}"/>
    <cellStyle name="20% - Accent1 2 3" xfId="46" xr:uid="{00000000-0005-0000-0000-000006000000}"/>
    <cellStyle name="20% - Accent1 2 3 2" xfId="878" xr:uid="{00000000-0005-0000-0000-000007000000}"/>
    <cellStyle name="20% - Accent1 2 3 3" xfId="879" xr:uid="{00000000-0005-0000-0000-000008000000}"/>
    <cellStyle name="20% - Accent1 2 3 4" xfId="877" xr:uid="{00000000-0005-0000-0000-000009000000}"/>
    <cellStyle name="20% - Accent1 2 4" xfId="880" xr:uid="{00000000-0005-0000-0000-00000A000000}"/>
    <cellStyle name="20% - Accent1 2 5" xfId="881" xr:uid="{00000000-0005-0000-0000-00000B000000}"/>
    <cellStyle name="20% - Accent1 2 6" xfId="873" xr:uid="{00000000-0005-0000-0000-00000C000000}"/>
    <cellStyle name="20% - Accent1 3" xfId="47" xr:uid="{00000000-0005-0000-0000-00000D000000}"/>
    <cellStyle name="20% - Accent1 3 2" xfId="48" xr:uid="{00000000-0005-0000-0000-00000E000000}"/>
    <cellStyle name="20% - Accent1 3 2 2" xfId="884" xr:uid="{00000000-0005-0000-0000-00000F000000}"/>
    <cellStyle name="20% - Accent1 3 2 3" xfId="885" xr:uid="{00000000-0005-0000-0000-000010000000}"/>
    <cellStyle name="20% - Accent1 3 2 4" xfId="883" xr:uid="{00000000-0005-0000-0000-000011000000}"/>
    <cellStyle name="20% - Accent1 3 3" xfId="49" xr:uid="{00000000-0005-0000-0000-000012000000}"/>
    <cellStyle name="20% - Accent1 3 3 2" xfId="887" xr:uid="{00000000-0005-0000-0000-000013000000}"/>
    <cellStyle name="20% - Accent1 3 3 3" xfId="886" xr:uid="{00000000-0005-0000-0000-000014000000}"/>
    <cellStyle name="20% - Accent1 3 4" xfId="888" xr:uid="{00000000-0005-0000-0000-000015000000}"/>
    <cellStyle name="20% - Accent1 3 5" xfId="882" xr:uid="{00000000-0005-0000-0000-000016000000}"/>
    <cellStyle name="20% - Accent1 4" xfId="50" xr:uid="{00000000-0005-0000-0000-000017000000}"/>
    <cellStyle name="20% - Accent1 4 2" xfId="51" xr:uid="{00000000-0005-0000-0000-000018000000}"/>
    <cellStyle name="20% - Accent1 4 3" xfId="52" xr:uid="{00000000-0005-0000-0000-000019000000}"/>
    <cellStyle name="20% - Accent1 5" xfId="858" xr:uid="{00000000-0005-0000-0000-00001A000000}"/>
    <cellStyle name="20% - Accent2" xfId="23" builtinId="34" customBuiltin="1"/>
    <cellStyle name="20% - Accent2 2" xfId="53" xr:uid="{00000000-0005-0000-0000-00001C000000}"/>
    <cellStyle name="20% - Accent2 2 2" xfId="54" xr:uid="{00000000-0005-0000-0000-00001D000000}"/>
    <cellStyle name="20% - Accent2 2 2 2" xfId="891" xr:uid="{00000000-0005-0000-0000-00001E000000}"/>
    <cellStyle name="20% - Accent2 2 2 3" xfId="892" xr:uid="{00000000-0005-0000-0000-00001F000000}"/>
    <cellStyle name="20% - Accent2 2 2 4" xfId="890" xr:uid="{00000000-0005-0000-0000-000020000000}"/>
    <cellStyle name="20% - Accent2 2 3" xfId="55" xr:uid="{00000000-0005-0000-0000-000021000000}"/>
    <cellStyle name="20% - Accent2 2 3 2" xfId="894" xr:uid="{00000000-0005-0000-0000-000022000000}"/>
    <cellStyle name="20% - Accent2 2 3 3" xfId="895" xr:uid="{00000000-0005-0000-0000-000023000000}"/>
    <cellStyle name="20% - Accent2 2 3 4" xfId="893" xr:uid="{00000000-0005-0000-0000-000024000000}"/>
    <cellStyle name="20% - Accent2 2 4" xfId="896" xr:uid="{00000000-0005-0000-0000-000025000000}"/>
    <cellStyle name="20% - Accent2 2 5" xfId="897" xr:uid="{00000000-0005-0000-0000-000026000000}"/>
    <cellStyle name="20% - Accent2 2 6" xfId="889" xr:uid="{00000000-0005-0000-0000-000027000000}"/>
    <cellStyle name="20% - Accent2 3" xfId="56" xr:uid="{00000000-0005-0000-0000-000028000000}"/>
    <cellStyle name="20% - Accent2 3 2" xfId="57" xr:uid="{00000000-0005-0000-0000-000029000000}"/>
    <cellStyle name="20% - Accent2 3 2 2" xfId="900" xr:uid="{00000000-0005-0000-0000-00002A000000}"/>
    <cellStyle name="20% - Accent2 3 2 3" xfId="901" xr:uid="{00000000-0005-0000-0000-00002B000000}"/>
    <cellStyle name="20% - Accent2 3 2 4" xfId="899" xr:uid="{00000000-0005-0000-0000-00002C000000}"/>
    <cellStyle name="20% - Accent2 3 3" xfId="58" xr:uid="{00000000-0005-0000-0000-00002D000000}"/>
    <cellStyle name="20% - Accent2 3 3 2" xfId="903" xr:uid="{00000000-0005-0000-0000-00002E000000}"/>
    <cellStyle name="20% - Accent2 3 3 3" xfId="902" xr:uid="{00000000-0005-0000-0000-00002F000000}"/>
    <cellStyle name="20% - Accent2 3 4" xfId="904" xr:uid="{00000000-0005-0000-0000-000030000000}"/>
    <cellStyle name="20% - Accent2 3 5" xfId="898" xr:uid="{00000000-0005-0000-0000-000031000000}"/>
    <cellStyle name="20% - Accent2 4" xfId="59" xr:uid="{00000000-0005-0000-0000-000032000000}"/>
    <cellStyle name="20% - Accent2 4 2" xfId="60" xr:uid="{00000000-0005-0000-0000-000033000000}"/>
    <cellStyle name="20% - Accent2 4 3" xfId="61" xr:uid="{00000000-0005-0000-0000-000034000000}"/>
    <cellStyle name="20% - Accent2 5" xfId="857" xr:uid="{00000000-0005-0000-0000-000035000000}"/>
    <cellStyle name="20% - Accent3" xfId="27" builtinId="38" customBuiltin="1"/>
    <cellStyle name="20% - Accent3 2" xfId="62" xr:uid="{00000000-0005-0000-0000-000037000000}"/>
    <cellStyle name="20% - Accent3 2 2" xfId="63" xr:uid="{00000000-0005-0000-0000-000038000000}"/>
    <cellStyle name="20% - Accent3 2 2 2" xfId="907" xr:uid="{00000000-0005-0000-0000-000039000000}"/>
    <cellStyle name="20% - Accent3 2 2 3" xfId="908" xr:uid="{00000000-0005-0000-0000-00003A000000}"/>
    <cellStyle name="20% - Accent3 2 2 4" xfId="906" xr:uid="{00000000-0005-0000-0000-00003B000000}"/>
    <cellStyle name="20% - Accent3 2 3" xfId="64" xr:uid="{00000000-0005-0000-0000-00003C000000}"/>
    <cellStyle name="20% - Accent3 2 3 2" xfId="910" xr:uid="{00000000-0005-0000-0000-00003D000000}"/>
    <cellStyle name="20% - Accent3 2 3 3" xfId="911" xr:uid="{00000000-0005-0000-0000-00003E000000}"/>
    <cellStyle name="20% - Accent3 2 3 4" xfId="909" xr:uid="{00000000-0005-0000-0000-00003F000000}"/>
    <cellStyle name="20% - Accent3 2 4" xfId="912" xr:uid="{00000000-0005-0000-0000-000040000000}"/>
    <cellStyle name="20% - Accent3 2 5" xfId="913" xr:uid="{00000000-0005-0000-0000-000041000000}"/>
    <cellStyle name="20% - Accent3 2 6" xfId="905" xr:uid="{00000000-0005-0000-0000-000042000000}"/>
    <cellStyle name="20% - Accent3 3" xfId="65" xr:uid="{00000000-0005-0000-0000-000043000000}"/>
    <cellStyle name="20% - Accent3 3 2" xfId="66" xr:uid="{00000000-0005-0000-0000-000044000000}"/>
    <cellStyle name="20% - Accent3 3 2 2" xfId="916" xr:uid="{00000000-0005-0000-0000-000045000000}"/>
    <cellStyle name="20% - Accent3 3 2 3" xfId="917" xr:uid="{00000000-0005-0000-0000-000046000000}"/>
    <cellStyle name="20% - Accent3 3 2 4" xfId="915" xr:uid="{00000000-0005-0000-0000-000047000000}"/>
    <cellStyle name="20% - Accent3 3 3" xfId="67" xr:uid="{00000000-0005-0000-0000-000048000000}"/>
    <cellStyle name="20% - Accent3 3 3 2" xfId="919" xr:uid="{00000000-0005-0000-0000-000049000000}"/>
    <cellStyle name="20% - Accent3 3 3 3" xfId="918" xr:uid="{00000000-0005-0000-0000-00004A000000}"/>
    <cellStyle name="20% - Accent3 3 4" xfId="920" xr:uid="{00000000-0005-0000-0000-00004B000000}"/>
    <cellStyle name="20% - Accent3 3 5" xfId="914" xr:uid="{00000000-0005-0000-0000-00004C000000}"/>
    <cellStyle name="20% - Accent3 4" xfId="68" xr:uid="{00000000-0005-0000-0000-00004D000000}"/>
    <cellStyle name="20% - Accent3 4 2" xfId="69" xr:uid="{00000000-0005-0000-0000-00004E000000}"/>
    <cellStyle name="20% - Accent3 4 3" xfId="70" xr:uid="{00000000-0005-0000-0000-00004F000000}"/>
    <cellStyle name="20% - Accent3 5" xfId="856" xr:uid="{00000000-0005-0000-0000-000050000000}"/>
    <cellStyle name="20% - Accent4" xfId="31" builtinId="42" customBuiltin="1"/>
    <cellStyle name="20% - Accent4 2" xfId="71" xr:uid="{00000000-0005-0000-0000-000052000000}"/>
    <cellStyle name="20% - Accent4 2 2" xfId="72" xr:uid="{00000000-0005-0000-0000-000053000000}"/>
    <cellStyle name="20% - Accent4 2 2 2" xfId="923" xr:uid="{00000000-0005-0000-0000-000054000000}"/>
    <cellStyle name="20% - Accent4 2 2 3" xfId="924" xr:uid="{00000000-0005-0000-0000-000055000000}"/>
    <cellStyle name="20% - Accent4 2 2 4" xfId="922" xr:uid="{00000000-0005-0000-0000-000056000000}"/>
    <cellStyle name="20% - Accent4 2 3" xfId="73" xr:uid="{00000000-0005-0000-0000-000057000000}"/>
    <cellStyle name="20% - Accent4 2 3 2" xfId="926" xr:uid="{00000000-0005-0000-0000-000058000000}"/>
    <cellStyle name="20% - Accent4 2 3 3" xfId="927" xr:uid="{00000000-0005-0000-0000-000059000000}"/>
    <cellStyle name="20% - Accent4 2 3 4" xfId="925" xr:uid="{00000000-0005-0000-0000-00005A000000}"/>
    <cellStyle name="20% - Accent4 2 4" xfId="928" xr:uid="{00000000-0005-0000-0000-00005B000000}"/>
    <cellStyle name="20% - Accent4 2 5" xfId="929" xr:uid="{00000000-0005-0000-0000-00005C000000}"/>
    <cellStyle name="20% - Accent4 2 6" xfId="921" xr:uid="{00000000-0005-0000-0000-00005D000000}"/>
    <cellStyle name="20% - Accent4 3" xfId="74" xr:uid="{00000000-0005-0000-0000-00005E000000}"/>
    <cellStyle name="20% - Accent4 3 2" xfId="75" xr:uid="{00000000-0005-0000-0000-00005F000000}"/>
    <cellStyle name="20% - Accent4 3 2 2" xfId="932" xr:uid="{00000000-0005-0000-0000-000060000000}"/>
    <cellStyle name="20% - Accent4 3 2 3" xfId="933" xr:uid="{00000000-0005-0000-0000-000061000000}"/>
    <cellStyle name="20% - Accent4 3 2 4" xfId="931" xr:uid="{00000000-0005-0000-0000-000062000000}"/>
    <cellStyle name="20% - Accent4 3 3" xfId="76" xr:uid="{00000000-0005-0000-0000-000063000000}"/>
    <cellStyle name="20% - Accent4 3 3 2" xfId="935" xr:uid="{00000000-0005-0000-0000-000064000000}"/>
    <cellStyle name="20% - Accent4 3 3 3" xfId="934" xr:uid="{00000000-0005-0000-0000-000065000000}"/>
    <cellStyle name="20% - Accent4 3 4" xfId="936" xr:uid="{00000000-0005-0000-0000-000066000000}"/>
    <cellStyle name="20% - Accent4 3 5" xfId="930" xr:uid="{00000000-0005-0000-0000-000067000000}"/>
    <cellStyle name="20% - Accent4 4" xfId="77" xr:uid="{00000000-0005-0000-0000-000068000000}"/>
    <cellStyle name="20% - Accent4 4 2" xfId="78" xr:uid="{00000000-0005-0000-0000-000069000000}"/>
    <cellStyle name="20% - Accent4 4 3" xfId="79" xr:uid="{00000000-0005-0000-0000-00006A000000}"/>
    <cellStyle name="20% - Accent4 5" xfId="855" xr:uid="{00000000-0005-0000-0000-00006B000000}"/>
    <cellStyle name="20% - Accent5" xfId="35" builtinId="46" customBuiltin="1"/>
    <cellStyle name="20% - Accent5 2" xfId="80" xr:uid="{00000000-0005-0000-0000-00006D000000}"/>
    <cellStyle name="20% - Accent5 2 2" xfId="81" xr:uid="{00000000-0005-0000-0000-00006E000000}"/>
    <cellStyle name="20% - Accent5 2 2 2" xfId="939" xr:uid="{00000000-0005-0000-0000-00006F000000}"/>
    <cellStyle name="20% - Accent5 2 2 3" xfId="940" xr:uid="{00000000-0005-0000-0000-000070000000}"/>
    <cellStyle name="20% - Accent5 2 2 4" xfId="938" xr:uid="{00000000-0005-0000-0000-000071000000}"/>
    <cellStyle name="20% - Accent5 2 3" xfId="82" xr:uid="{00000000-0005-0000-0000-000072000000}"/>
    <cellStyle name="20% - Accent5 2 3 2" xfId="942" xr:uid="{00000000-0005-0000-0000-000073000000}"/>
    <cellStyle name="20% - Accent5 2 3 3" xfId="943" xr:uid="{00000000-0005-0000-0000-000074000000}"/>
    <cellStyle name="20% - Accent5 2 3 4" xfId="941" xr:uid="{00000000-0005-0000-0000-000075000000}"/>
    <cellStyle name="20% - Accent5 2 4" xfId="944" xr:uid="{00000000-0005-0000-0000-000076000000}"/>
    <cellStyle name="20% - Accent5 2 5" xfId="945" xr:uid="{00000000-0005-0000-0000-000077000000}"/>
    <cellStyle name="20% - Accent5 2 6" xfId="937" xr:uid="{00000000-0005-0000-0000-000078000000}"/>
    <cellStyle name="20% - Accent5 3" xfId="83" xr:uid="{00000000-0005-0000-0000-000079000000}"/>
    <cellStyle name="20% - Accent5 3 2" xfId="84" xr:uid="{00000000-0005-0000-0000-00007A000000}"/>
    <cellStyle name="20% - Accent5 3 2 2" xfId="948" xr:uid="{00000000-0005-0000-0000-00007B000000}"/>
    <cellStyle name="20% - Accent5 3 2 3" xfId="949" xr:uid="{00000000-0005-0000-0000-00007C000000}"/>
    <cellStyle name="20% - Accent5 3 2 4" xfId="947" xr:uid="{00000000-0005-0000-0000-00007D000000}"/>
    <cellStyle name="20% - Accent5 3 3" xfId="85" xr:uid="{00000000-0005-0000-0000-00007E000000}"/>
    <cellStyle name="20% - Accent5 3 3 2" xfId="951" xr:uid="{00000000-0005-0000-0000-00007F000000}"/>
    <cellStyle name="20% - Accent5 3 3 3" xfId="950" xr:uid="{00000000-0005-0000-0000-000080000000}"/>
    <cellStyle name="20% - Accent5 3 4" xfId="952" xr:uid="{00000000-0005-0000-0000-000081000000}"/>
    <cellStyle name="20% - Accent5 3 5" xfId="946" xr:uid="{00000000-0005-0000-0000-000082000000}"/>
    <cellStyle name="20% - Accent5 4" xfId="86" xr:uid="{00000000-0005-0000-0000-000083000000}"/>
    <cellStyle name="20% - Accent5 4 2" xfId="87" xr:uid="{00000000-0005-0000-0000-000084000000}"/>
    <cellStyle name="20% - Accent5 4 3" xfId="88" xr:uid="{00000000-0005-0000-0000-000085000000}"/>
    <cellStyle name="20% - Accent6" xfId="39" builtinId="50" customBuiltin="1"/>
    <cellStyle name="20% - Accent6 2" xfId="89" xr:uid="{00000000-0005-0000-0000-000087000000}"/>
    <cellStyle name="20% - Accent6 2 2" xfId="90" xr:uid="{00000000-0005-0000-0000-000088000000}"/>
    <cellStyle name="20% - Accent6 2 2 2" xfId="955" xr:uid="{00000000-0005-0000-0000-000089000000}"/>
    <cellStyle name="20% - Accent6 2 2 3" xfId="956" xr:uid="{00000000-0005-0000-0000-00008A000000}"/>
    <cellStyle name="20% - Accent6 2 2 4" xfId="954" xr:uid="{00000000-0005-0000-0000-00008B000000}"/>
    <cellStyle name="20% - Accent6 2 3" xfId="91" xr:uid="{00000000-0005-0000-0000-00008C000000}"/>
    <cellStyle name="20% - Accent6 2 3 2" xfId="958" xr:uid="{00000000-0005-0000-0000-00008D000000}"/>
    <cellStyle name="20% - Accent6 2 3 3" xfId="959" xr:uid="{00000000-0005-0000-0000-00008E000000}"/>
    <cellStyle name="20% - Accent6 2 3 4" xfId="957" xr:uid="{00000000-0005-0000-0000-00008F000000}"/>
    <cellStyle name="20% - Accent6 2 4" xfId="960" xr:uid="{00000000-0005-0000-0000-000090000000}"/>
    <cellStyle name="20% - Accent6 2 5" xfId="961" xr:uid="{00000000-0005-0000-0000-000091000000}"/>
    <cellStyle name="20% - Accent6 2 6" xfId="953" xr:uid="{00000000-0005-0000-0000-000092000000}"/>
    <cellStyle name="20% - Accent6 3" xfId="92" xr:uid="{00000000-0005-0000-0000-000093000000}"/>
    <cellStyle name="20% - Accent6 3 2" xfId="93" xr:uid="{00000000-0005-0000-0000-000094000000}"/>
    <cellStyle name="20% - Accent6 3 2 2" xfId="964" xr:uid="{00000000-0005-0000-0000-000095000000}"/>
    <cellStyle name="20% - Accent6 3 2 3" xfId="965" xr:uid="{00000000-0005-0000-0000-000096000000}"/>
    <cellStyle name="20% - Accent6 3 2 4" xfId="963" xr:uid="{00000000-0005-0000-0000-000097000000}"/>
    <cellStyle name="20% - Accent6 3 3" xfId="94" xr:uid="{00000000-0005-0000-0000-000098000000}"/>
    <cellStyle name="20% - Accent6 3 3 2" xfId="967" xr:uid="{00000000-0005-0000-0000-000099000000}"/>
    <cellStyle name="20% - Accent6 3 3 3" xfId="966" xr:uid="{00000000-0005-0000-0000-00009A000000}"/>
    <cellStyle name="20% - Accent6 3 4" xfId="968" xr:uid="{00000000-0005-0000-0000-00009B000000}"/>
    <cellStyle name="20% - Accent6 3 5" xfId="962" xr:uid="{00000000-0005-0000-0000-00009C000000}"/>
    <cellStyle name="20% - Accent6 4" xfId="95" xr:uid="{00000000-0005-0000-0000-00009D000000}"/>
    <cellStyle name="20% - Accent6 4 2" xfId="96" xr:uid="{00000000-0005-0000-0000-00009E000000}"/>
    <cellStyle name="20% - Accent6 4 3" xfId="97" xr:uid="{00000000-0005-0000-0000-00009F000000}"/>
    <cellStyle name="40% - Accent1" xfId="20" builtinId="31" customBuiltin="1"/>
    <cellStyle name="40% - Accent1 2" xfId="98" xr:uid="{00000000-0005-0000-0000-0000A1000000}"/>
    <cellStyle name="40% - Accent1 2 2" xfId="99" xr:uid="{00000000-0005-0000-0000-0000A2000000}"/>
    <cellStyle name="40% - Accent1 2 2 2" xfId="971" xr:uid="{00000000-0005-0000-0000-0000A3000000}"/>
    <cellStyle name="40% - Accent1 2 2 3" xfId="972" xr:uid="{00000000-0005-0000-0000-0000A4000000}"/>
    <cellStyle name="40% - Accent1 2 2 4" xfId="970" xr:uid="{00000000-0005-0000-0000-0000A5000000}"/>
    <cellStyle name="40% - Accent1 2 3" xfId="100" xr:uid="{00000000-0005-0000-0000-0000A6000000}"/>
    <cellStyle name="40% - Accent1 2 3 2" xfId="974" xr:uid="{00000000-0005-0000-0000-0000A7000000}"/>
    <cellStyle name="40% - Accent1 2 3 3" xfId="975" xr:uid="{00000000-0005-0000-0000-0000A8000000}"/>
    <cellStyle name="40% - Accent1 2 3 4" xfId="973" xr:uid="{00000000-0005-0000-0000-0000A9000000}"/>
    <cellStyle name="40% - Accent1 2 4" xfId="976" xr:uid="{00000000-0005-0000-0000-0000AA000000}"/>
    <cellStyle name="40% - Accent1 2 5" xfId="977" xr:uid="{00000000-0005-0000-0000-0000AB000000}"/>
    <cellStyle name="40% - Accent1 2 6" xfId="969" xr:uid="{00000000-0005-0000-0000-0000AC000000}"/>
    <cellStyle name="40% - Accent1 3" xfId="101" xr:uid="{00000000-0005-0000-0000-0000AD000000}"/>
    <cellStyle name="40% - Accent1 3 2" xfId="102" xr:uid="{00000000-0005-0000-0000-0000AE000000}"/>
    <cellStyle name="40% - Accent1 3 2 2" xfId="980" xr:uid="{00000000-0005-0000-0000-0000AF000000}"/>
    <cellStyle name="40% - Accent1 3 2 3" xfId="981" xr:uid="{00000000-0005-0000-0000-0000B0000000}"/>
    <cellStyle name="40% - Accent1 3 2 4" xfId="979" xr:uid="{00000000-0005-0000-0000-0000B1000000}"/>
    <cellStyle name="40% - Accent1 3 3" xfId="103" xr:uid="{00000000-0005-0000-0000-0000B2000000}"/>
    <cellStyle name="40% - Accent1 3 3 2" xfId="983" xr:uid="{00000000-0005-0000-0000-0000B3000000}"/>
    <cellStyle name="40% - Accent1 3 3 3" xfId="982" xr:uid="{00000000-0005-0000-0000-0000B4000000}"/>
    <cellStyle name="40% - Accent1 3 4" xfId="984" xr:uid="{00000000-0005-0000-0000-0000B5000000}"/>
    <cellStyle name="40% - Accent1 3 5" xfId="978" xr:uid="{00000000-0005-0000-0000-0000B6000000}"/>
    <cellStyle name="40% - Accent1 4" xfId="104" xr:uid="{00000000-0005-0000-0000-0000B7000000}"/>
    <cellStyle name="40% - Accent1 4 2" xfId="105" xr:uid="{00000000-0005-0000-0000-0000B8000000}"/>
    <cellStyle name="40% - Accent1 4 3" xfId="106" xr:uid="{00000000-0005-0000-0000-0000B9000000}"/>
    <cellStyle name="40% - Accent2" xfId="24" builtinId="35" customBuiltin="1"/>
    <cellStyle name="40% - Accent2 2" xfId="107" xr:uid="{00000000-0005-0000-0000-0000BB000000}"/>
    <cellStyle name="40% - Accent2 2 2" xfId="108" xr:uid="{00000000-0005-0000-0000-0000BC000000}"/>
    <cellStyle name="40% - Accent2 2 2 2" xfId="987" xr:uid="{00000000-0005-0000-0000-0000BD000000}"/>
    <cellStyle name="40% - Accent2 2 2 3" xfId="988" xr:uid="{00000000-0005-0000-0000-0000BE000000}"/>
    <cellStyle name="40% - Accent2 2 2 4" xfId="986" xr:uid="{00000000-0005-0000-0000-0000BF000000}"/>
    <cellStyle name="40% - Accent2 2 3" xfId="109" xr:uid="{00000000-0005-0000-0000-0000C0000000}"/>
    <cellStyle name="40% - Accent2 2 3 2" xfId="990" xr:uid="{00000000-0005-0000-0000-0000C1000000}"/>
    <cellStyle name="40% - Accent2 2 3 3" xfId="991" xr:uid="{00000000-0005-0000-0000-0000C2000000}"/>
    <cellStyle name="40% - Accent2 2 3 4" xfId="989" xr:uid="{00000000-0005-0000-0000-0000C3000000}"/>
    <cellStyle name="40% - Accent2 2 4" xfId="992" xr:uid="{00000000-0005-0000-0000-0000C4000000}"/>
    <cellStyle name="40% - Accent2 2 5" xfId="993" xr:uid="{00000000-0005-0000-0000-0000C5000000}"/>
    <cellStyle name="40% - Accent2 2 6" xfId="985" xr:uid="{00000000-0005-0000-0000-0000C6000000}"/>
    <cellStyle name="40% - Accent2 3" xfId="110" xr:uid="{00000000-0005-0000-0000-0000C7000000}"/>
    <cellStyle name="40% - Accent2 3 2" xfId="111" xr:uid="{00000000-0005-0000-0000-0000C8000000}"/>
    <cellStyle name="40% - Accent2 3 2 2" xfId="996" xr:uid="{00000000-0005-0000-0000-0000C9000000}"/>
    <cellStyle name="40% - Accent2 3 2 3" xfId="997" xr:uid="{00000000-0005-0000-0000-0000CA000000}"/>
    <cellStyle name="40% - Accent2 3 2 4" xfId="995" xr:uid="{00000000-0005-0000-0000-0000CB000000}"/>
    <cellStyle name="40% - Accent2 3 3" xfId="112" xr:uid="{00000000-0005-0000-0000-0000CC000000}"/>
    <cellStyle name="40% - Accent2 3 3 2" xfId="999" xr:uid="{00000000-0005-0000-0000-0000CD000000}"/>
    <cellStyle name="40% - Accent2 3 3 3" xfId="998" xr:uid="{00000000-0005-0000-0000-0000CE000000}"/>
    <cellStyle name="40% - Accent2 3 4" xfId="1000" xr:uid="{00000000-0005-0000-0000-0000CF000000}"/>
    <cellStyle name="40% - Accent2 3 5" xfId="994" xr:uid="{00000000-0005-0000-0000-0000D0000000}"/>
    <cellStyle name="40% - Accent2 4" xfId="113" xr:uid="{00000000-0005-0000-0000-0000D1000000}"/>
    <cellStyle name="40% - Accent2 4 2" xfId="114" xr:uid="{00000000-0005-0000-0000-0000D2000000}"/>
    <cellStyle name="40% - Accent2 4 3" xfId="115" xr:uid="{00000000-0005-0000-0000-0000D3000000}"/>
    <cellStyle name="40% - Accent3" xfId="28" builtinId="39" customBuiltin="1"/>
    <cellStyle name="40% - Accent3 2" xfId="116" xr:uid="{00000000-0005-0000-0000-0000D5000000}"/>
    <cellStyle name="40% - Accent3 2 2" xfId="117" xr:uid="{00000000-0005-0000-0000-0000D6000000}"/>
    <cellStyle name="40% - Accent3 2 2 2" xfId="1003" xr:uid="{00000000-0005-0000-0000-0000D7000000}"/>
    <cellStyle name="40% - Accent3 2 2 3" xfId="1004" xr:uid="{00000000-0005-0000-0000-0000D8000000}"/>
    <cellStyle name="40% - Accent3 2 2 4" xfId="1002" xr:uid="{00000000-0005-0000-0000-0000D9000000}"/>
    <cellStyle name="40% - Accent3 2 3" xfId="118" xr:uid="{00000000-0005-0000-0000-0000DA000000}"/>
    <cellStyle name="40% - Accent3 2 3 2" xfId="1006" xr:uid="{00000000-0005-0000-0000-0000DB000000}"/>
    <cellStyle name="40% - Accent3 2 3 3" xfId="1007" xr:uid="{00000000-0005-0000-0000-0000DC000000}"/>
    <cellStyle name="40% - Accent3 2 3 4" xfId="1005" xr:uid="{00000000-0005-0000-0000-0000DD000000}"/>
    <cellStyle name="40% - Accent3 2 4" xfId="1008" xr:uid="{00000000-0005-0000-0000-0000DE000000}"/>
    <cellStyle name="40% - Accent3 2 5" xfId="1009" xr:uid="{00000000-0005-0000-0000-0000DF000000}"/>
    <cellStyle name="40% - Accent3 2 6" xfId="1001" xr:uid="{00000000-0005-0000-0000-0000E0000000}"/>
    <cellStyle name="40% - Accent3 3" xfId="119" xr:uid="{00000000-0005-0000-0000-0000E1000000}"/>
    <cellStyle name="40% - Accent3 3 2" xfId="120" xr:uid="{00000000-0005-0000-0000-0000E2000000}"/>
    <cellStyle name="40% - Accent3 3 2 2" xfId="1012" xr:uid="{00000000-0005-0000-0000-0000E3000000}"/>
    <cellStyle name="40% - Accent3 3 2 3" xfId="1013" xr:uid="{00000000-0005-0000-0000-0000E4000000}"/>
    <cellStyle name="40% - Accent3 3 2 4" xfId="1011" xr:uid="{00000000-0005-0000-0000-0000E5000000}"/>
    <cellStyle name="40% - Accent3 3 3" xfId="121" xr:uid="{00000000-0005-0000-0000-0000E6000000}"/>
    <cellStyle name="40% - Accent3 3 3 2" xfId="1015" xr:uid="{00000000-0005-0000-0000-0000E7000000}"/>
    <cellStyle name="40% - Accent3 3 3 3" xfId="1014" xr:uid="{00000000-0005-0000-0000-0000E8000000}"/>
    <cellStyle name="40% - Accent3 3 4" xfId="1016" xr:uid="{00000000-0005-0000-0000-0000E9000000}"/>
    <cellStyle name="40% - Accent3 3 5" xfId="1010" xr:uid="{00000000-0005-0000-0000-0000EA000000}"/>
    <cellStyle name="40% - Accent3 4" xfId="122" xr:uid="{00000000-0005-0000-0000-0000EB000000}"/>
    <cellStyle name="40% - Accent3 4 2" xfId="123" xr:uid="{00000000-0005-0000-0000-0000EC000000}"/>
    <cellStyle name="40% - Accent3 4 3" xfId="124" xr:uid="{00000000-0005-0000-0000-0000ED000000}"/>
    <cellStyle name="40% - Accent3 5" xfId="854" xr:uid="{00000000-0005-0000-0000-0000EE000000}"/>
    <cellStyle name="40% - Accent4" xfId="32" builtinId="43" customBuiltin="1"/>
    <cellStyle name="40% - Accent4 2" xfId="125" xr:uid="{00000000-0005-0000-0000-0000F0000000}"/>
    <cellStyle name="40% - Accent4 2 2" xfId="126" xr:uid="{00000000-0005-0000-0000-0000F1000000}"/>
    <cellStyle name="40% - Accent4 2 2 2" xfId="1019" xr:uid="{00000000-0005-0000-0000-0000F2000000}"/>
    <cellStyle name="40% - Accent4 2 2 3" xfId="1020" xr:uid="{00000000-0005-0000-0000-0000F3000000}"/>
    <cellStyle name="40% - Accent4 2 2 4" xfId="1018" xr:uid="{00000000-0005-0000-0000-0000F4000000}"/>
    <cellStyle name="40% - Accent4 2 3" xfId="127" xr:uid="{00000000-0005-0000-0000-0000F5000000}"/>
    <cellStyle name="40% - Accent4 2 3 2" xfId="1022" xr:uid="{00000000-0005-0000-0000-0000F6000000}"/>
    <cellStyle name="40% - Accent4 2 3 3" xfId="1023" xr:uid="{00000000-0005-0000-0000-0000F7000000}"/>
    <cellStyle name="40% - Accent4 2 3 4" xfId="1021" xr:uid="{00000000-0005-0000-0000-0000F8000000}"/>
    <cellStyle name="40% - Accent4 2 4" xfId="1024" xr:uid="{00000000-0005-0000-0000-0000F9000000}"/>
    <cellStyle name="40% - Accent4 2 5" xfId="1025" xr:uid="{00000000-0005-0000-0000-0000FA000000}"/>
    <cellStyle name="40% - Accent4 2 6" xfId="1017" xr:uid="{00000000-0005-0000-0000-0000FB000000}"/>
    <cellStyle name="40% - Accent4 3" xfId="128" xr:uid="{00000000-0005-0000-0000-0000FC000000}"/>
    <cellStyle name="40% - Accent4 3 2" xfId="129" xr:uid="{00000000-0005-0000-0000-0000FD000000}"/>
    <cellStyle name="40% - Accent4 3 2 2" xfId="1028" xr:uid="{00000000-0005-0000-0000-0000FE000000}"/>
    <cellStyle name="40% - Accent4 3 2 3" xfId="1029" xr:uid="{00000000-0005-0000-0000-0000FF000000}"/>
    <cellStyle name="40% - Accent4 3 2 4" xfId="1027" xr:uid="{00000000-0005-0000-0000-000000010000}"/>
    <cellStyle name="40% - Accent4 3 3" xfId="130" xr:uid="{00000000-0005-0000-0000-000001010000}"/>
    <cellStyle name="40% - Accent4 3 3 2" xfId="1031" xr:uid="{00000000-0005-0000-0000-000002010000}"/>
    <cellStyle name="40% - Accent4 3 3 3" xfId="1030" xr:uid="{00000000-0005-0000-0000-000003010000}"/>
    <cellStyle name="40% - Accent4 3 4" xfId="1032" xr:uid="{00000000-0005-0000-0000-000004010000}"/>
    <cellStyle name="40% - Accent4 3 5" xfId="1026" xr:uid="{00000000-0005-0000-0000-000005010000}"/>
    <cellStyle name="40% - Accent4 4" xfId="131" xr:uid="{00000000-0005-0000-0000-000006010000}"/>
    <cellStyle name="40% - Accent4 4 2" xfId="132" xr:uid="{00000000-0005-0000-0000-000007010000}"/>
    <cellStyle name="40% - Accent4 4 3" xfId="133" xr:uid="{00000000-0005-0000-0000-000008010000}"/>
    <cellStyle name="40% - Accent5" xfId="36" builtinId="47" customBuiltin="1"/>
    <cellStyle name="40% - Accent5 2" xfId="134" xr:uid="{00000000-0005-0000-0000-00000A010000}"/>
    <cellStyle name="40% - Accent5 2 2" xfId="135" xr:uid="{00000000-0005-0000-0000-00000B010000}"/>
    <cellStyle name="40% - Accent5 2 2 2" xfId="1035" xr:uid="{00000000-0005-0000-0000-00000C010000}"/>
    <cellStyle name="40% - Accent5 2 2 3" xfId="1036" xr:uid="{00000000-0005-0000-0000-00000D010000}"/>
    <cellStyle name="40% - Accent5 2 2 4" xfId="1034" xr:uid="{00000000-0005-0000-0000-00000E010000}"/>
    <cellStyle name="40% - Accent5 2 3" xfId="136" xr:uid="{00000000-0005-0000-0000-00000F010000}"/>
    <cellStyle name="40% - Accent5 2 3 2" xfId="1038" xr:uid="{00000000-0005-0000-0000-000010010000}"/>
    <cellStyle name="40% - Accent5 2 3 3" xfId="1039" xr:uid="{00000000-0005-0000-0000-000011010000}"/>
    <cellStyle name="40% - Accent5 2 3 4" xfId="1037" xr:uid="{00000000-0005-0000-0000-000012010000}"/>
    <cellStyle name="40% - Accent5 2 4" xfId="1040" xr:uid="{00000000-0005-0000-0000-000013010000}"/>
    <cellStyle name="40% - Accent5 2 5" xfId="1041" xr:uid="{00000000-0005-0000-0000-000014010000}"/>
    <cellStyle name="40% - Accent5 2 6" xfId="1033" xr:uid="{00000000-0005-0000-0000-000015010000}"/>
    <cellStyle name="40% - Accent5 3" xfId="137" xr:uid="{00000000-0005-0000-0000-000016010000}"/>
    <cellStyle name="40% - Accent5 3 2" xfId="138" xr:uid="{00000000-0005-0000-0000-000017010000}"/>
    <cellStyle name="40% - Accent5 3 2 2" xfId="1044" xr:uid="{00000000-0005-0000-0000-000018010000}"/>
    <cellStyle name="40% - Accent5 3 2 3" xfId="1045" xr:uid="{00000000-0005-0000-0000-000019010000}"/>
    <cellStyle name="40% - Accent5 3 2 4" xfId="1043" xr:uid="{00000000-0005-0000-0000-00001A010000}"/>
    <cellStyle name="40% - Accent5 3 3" xfId="139" xr:uid="{00000000-0005-0000-0000-00001B010000}"/>
    <cellStyle name="40% - Accent5 3 3 2" xfId="1047" xr:uid="{00000000-0005-0000-0000-00001C010000}"/>
    <cellStyle name="40% - Accent5 3 3 3" xfId="1046" xr:uid="{00000000-0005-0000-0000-00001D010000}"/>
    <cellStyle name="40% - Accent5 3 4" xfId="1048" xr:uid="{00000000-0005-0000-0000-00001E010000}"/>
    <cellStyle name="40% - Accent5 3 5" xfId="1042" xr:uid="{00000000-0005-0000-0000-00001F010000}"/>
    <cellStyle name="40% - Accent5 4" xfId="140" xr:uid="{00000000-0005-0000-0000-000020010000}"/>
    <cellStyle name="40% - Accent5 4 2" xfId="141" xr:uid="{00000000-0005-0000-0000-000021010000}"/>
    <cellStyle name="40% - Accent5 4 3" xfId="142" xr:uid="{00000000-0005-0000-0000-000022010000}"/>
    <cellStyle name="40% - Accent6" xfId="40" builtinId="51" customBuiltin="1"/>
    <cellStyle name="40% - Accent6 2" xfId="143" xr:uid="{00000000-0005-0000-0000-000024010000}"/>
    <cellStyle name="40% - Accent6 2 2" xfId="144" xr:uid="{00000000-0005-0000-0000-000025010000}"/>
    <cellStyle name="40% - Accent6 2 2 2" xfId="1051" xr:uid="{00000000-0005-0000-0000-000026010000}"/>
    <cellStyle name="40% - Accent6 2 2 3" xfId="1052" xr:uid="{00000000-0005-0000-0000-000027010000}"/>
    <cellStyle name="40% - Accent6 2 2 4" xfId="1050" xr:uid="{00000000-0005-0000-0000-000028010000}"/>
    <cellStyle name="40% - Accent6 2 3" xfId="145" xr:uid="{00000000-0005-0000-0000-000029010000}"/>
    <cellStyle name="40% - Accent6 2 3 2" xfId="1054" xr:uid="{00000000-0005-0000-0000-00002A010000}"/>
    <cellStyle name="40% - Accent6 2 3 3" xfId="1055" xr:uid="{00000000-0005-0000-0000-00002B010000}"/>
    <cellStyle name="40% - Accent6 2 3 4" xfId="1053" xr:uid="{00000000-0005-0000-0000-00002C010000}"/>
    <cellStyle name="40% - Accent6 2 4" xfId="1056" xr:uid="{00000000-0005-0000-0000-00002D010000}"/>
    <cellStyle name="40% - Accent6 2 5" xfId="1057" xr:uid="{00000000-0005-0000-0000-00002E010000}"/>
    <cellStyle name="40% - Accent6 2 6" xfId="1049" xr:uid="{00000000-0005-0000-0000-00002F010000}"/>
    <cellStyle name="40% - Accent6 3" xfId="146" xr:uid="{00000000-0005-0000-0000-000030010000}"/>
    <cellStyle name="40% - Accent6 3 2" xfId="147" xr:uid="{00000000-0005-0000-0000-000031010000}"/>
    <cellStyle name="40% - Accent6 3 2 2" xfId="1060" xr:uid="{00000000-0005-0000-0000-000032010000}"/>
    <cellStyle name="40% - Accent6 3 2 3" xfId="1061" xr:uid="{00000000-0005-0000-0000-000033010000}"/>
    <cellStyle name="40% - Accent6 3 2 4" xfId="1059" xr:uid="{00000000-0005-0000-0000-000034010000}"/>
    <cellStyle name="40% - Accent6 3 3" xfId="148" xr:uid="{00000000-0005-0000-0000-000035010000}"/>
    <cellStyle name="40% - Accent6 3 3 2" xfId="1063" xr:uid="{00000000-0005-0000-0000-000036010000}"/>
    <cellStyle name="40% - Accent6 3 3 3" xfId="1062" xr:uid="{00000000-0005-0000-0000-000037010000}"/>
    <cellStyle name="40% - Accent6 3 4" xfId="1064" xr:uid="{00000000-0005-0000-0000-000038010000}"/>
    <cellStyle name="40% - Accent6 3 5" xfId="1058" xr:uid="{00000000-0005-0000-0000-000039010000}"/>
    <cellStyle name="40% - Accent6 4" xfId="149" xr:uid="{00000000-0005-0000-0000-00003A010000}"/>
    <cellStyle name="40% - Accent6 4 2" xfId="150" xr:uid="{00000000-0005-0000-0000-00003B010000}"/>
    <cellStyle name="40% - Accent6 4 3" xfId="151" xr:uid="{00000000-0005-0000-0000-00003C010000}"/>
    <cellStyle name="60% - Accent1" xfId="21" builtinId="32" customBuiltin="1"/>
    <cellStyle name="60% - Accent1 2" xfId="152" xr:uid="{00000000-0005-0000-0000-00003E010000}"/>
    <cellStyle name="60% - Accent1 2 2" xfId="1066" xr:uid="{00000000-0005-0000-0000-00003F010000}"/>
    <cellStyle name="60% - Accent1 2 3" xfId="1067" xr:uid="{00000000-0005-0000-0000-000040010000}"/>
    <cellStyle name="60% - Accent1 2 4" xfId="1068" xr:uid="{00000000-0005-0000-0000-000041010000}"/>
    <cellStyle name="60% - Accent1 2 5" xfId="1065" xr:uid="{00000000-0005-0000-0000-000042010000}"/>
    <cellStyle name="60% - Accent1 3" xfId="153" xr:uid="{00000000-0005-0000-0000-000043010000}"/>
    <cellStyle name="60% - Accent1 3 2" xfId="1070" xr:uid="{00000000-0005-0000-0000-000044010000}"/>
    <cellStyle name="60% - Accent1 3 3" xfId="1071" xr:uid="{00000000-0005-0000-0000-000045010000}"/>
    <cellStyle name="60% - Accent1 3 4" xfId="1069" xr:uid="{00000000-0005-0000-0000-000046010000}"/>
    <cellStyle name="60% - Accent1 4" xfId="154" xr:uid="{00000000-0005-0000-0000-000047010000}"/>
    <cellStyle name="60% - Accent2" xfId="25" builtinId="36" customBuiltin="1"/>
    <cellStyle name="60% - Accent2 2" xfId="155" xr:uid="{00000000-0005-0000-0000-000049010000}"/>
    <cellStyle name="60% - Accent2 2 2" xfId="1073" xr:uid="{00000000-0005-0000-0000-00004A010000}"/>
    <cellStyle name="60% - Accent2 2 3" xfId="1074" xr:uid="{00000000-0005-0000-0000-00004B010000}"/>
    <cellStyle name="60% - Accent2 2 4" xfId="1075" xr:uid="{00000000-0005-0000-0000-00004C010000}"/>
    <cellStyle name="60% - Accent2 2 5" xfId="1072" xr:uid="{00000000-0005-0000-0000-00004D010000}"/>
    <cellStyle name="60% - Accent2 3" xfId="156" xr:uid="{00000000-0005-0000-0000-00004E010000}"/>
    <cellStyle name="60% - Accent2 3 2" xfId="1077" xr:uid="{00000000-0005-0000-0000-00004F010000}"/>
    <cellStyle name="60% - Accent2 3 3" xfId="1078" xr:uid="{00000000-0005-0000-0000-000050010000}"/>
    <cellStyle name="60% - Accent2 3 4" xfId="1076" xr:uid="{00000000-0005-0000-0000-000051010000}"/>
    <cellStyle name="60% - Accent2 4" xfId="157" xr:uid="{00000000-0005-0000-0000-000052010000}"/>
    <cellStyle name="60% - Accent3" xfId="29" builtinId="40" customBuiltin="1"/>
    <cellStyle name="60% - Accent3 2" xfId="158" xr:uid="{00000000-0005-0000-0000-000054010000}"/>
    <cellStyle name="60% - Accent3 2 2" xfId="1080" xr:uid="{00000000-0005-0000-0000-000055010000}"/>
    <cellStyle name="60% - Accent3 2 3" xfId="1081" xr:uid="{00000000-0005-0000-0000-000056010000}"/>
    <cellStyle name="60% - Accent3 2 4" xfId="1082" xr:uid="{00000000-0005-0000-0000-000057010000}"/>
    <cellStyle name="60% - Accent3 2 5" xfId="1079" xr:uid="{00000000-0005-0000-0000-000058010000}"/>
    <cellStyle name="60% - Accent3 3" xfId="159" xr:uid="{00000000-0005-0000-0000-000059010000}"/>
    <cellStyle name="60% - Accent3 3 2" xfId="1084" xr:uid="{00000000-0005-0000-0000-00005A010000}"/>
    <cellStyle name="60% - Accent3 3 3" xfId="1085" xr:uid="{00000000-0005-0000-0000-00005B010000}"/>
    <cellStyle name="60% - Accent3 3 4" xfId="1083" xr:uid="{00000000-0005-0000-0000-00005C010000}"/>
    <cellStyle name="60% - Accent3 4" xfId="160" xr:uid="{00000000-0005-0000-0000-00005D010000}"/>
    <cellStyle name="60% - Accent3 5" xfId="853" xr:uid="{00000000-0005-0000-0000-00005E010000}"/>
    <cellStyle name="60% - Accent4" xfId="33" builtinId="44" customBuiltin="1"/>
    <cellStyle name="60% - Accent4 2" xfId="161" xr:uid="{00000000-0005-0000-0000-000060010000}"/>
    <cellStyle name="60% - Accent4 2 2" xfId="1087" xr:uid="{00000000-0005-0000-0000-000061010000}"/>
    <cellStyle name="60% - Accent4 2 3" xfId="1088" xr:uid="{00000000-0005-0000-0000-000062010000}"/>
    <cellStyle name="60% - Accent4 2 4" xfId="1089" xr:uid="{00000000-0005-0000-0000-000063010000}"/>
    <cellStyle name="60% - Accent4 2 5" xfId="1086" xr:uid="{00000000-0005-0000-0000-000064010000}"/>
    <cellStyle name="60% - Accent4 3" xfId="162" xr:uid="{00000000-0005-0000-0000-000065010000}"/>
    <cellStyle name="60% - Accent4 3 2" xfId="1091" xr:uid="{00000000-0005-0000-0000-000066010000}"/>
    <cellStyle name="60% - Accent4 3 3" xfId="1092" xr:uid="{00000000-0005-0000-0000-000067010000}"/>
    <cellStyle name="60% - Accent4 3 4" xfId="1090" xr:uid="{00000000-0005-0000-0000-000068010000}"/>
    <cellStyle name="60% - Accent4 4" xfId="163" xr:uid="{00000000-0005-0000-0000-000069010000}"/>
    <cellStyle name="60% - Accent4 5" xfId="852" xr:uid="{00000000-0005-0000-0000-00006A010000}"/>
    <cellStyle name="60% - Accent5" xfId="37" builtinId="48" customBuiltin="1"/>
    <cellStyle name="60% - Accent5 2" xfId="164" xr:uid="{00000000-0005-0000-0000-00006C010000}"/>
    <cellStyle name="60% - Accent5 2 2" xfId="1094" xr:uid="{00000000-0005-0000-0000-00006D010000}"/>
    <cellStyle name="60% - Accent5 2 3" xfId="1095" xr:uid="{00000000-0005-0000-0000-00006E010000}"/>
    <cellStyle name="60% - Accent5 2 4" xfId="1096" xr:uid="{00000000-0005-0000-0000-00006F010000}"/>
    <cellStyle name="60% - Accent5 2 5" xfId="1093" xr:uid="{00000000-0005-0000-0000-000070010000}"/>
    <cellStyle name="60% - Accent5 3" xfId="165" xr:uid="{00000000-0005-0000-0000-000071010000}"/>
    <cellStyle name="60% - Accent5 3 2" xfId="1098" xr:uid="{00000000-0005-0000-0000-000072010000}"/>
    <cellStyle name="60% - Accent5 3 3" xfId="1099" xr:uid="{00000000-0005-0000-0000-000073010000}"/>
    <cellStyle name="60% - Accent5 3 4" xfId="1097" xr:uid="{00000000-0005-0000-0000-000074010000}"/>
    <cellStyle name="60% - Accent5 4" xfId="166" xr:uid="{00000000-0005-0000-0000-000075010000}"/>
    <cellStyle name="60% - Accent6" xfId="41" builtinId="52" customBuiltin="1"/>
    <cellStyle name="60% - Accent6 2" xfId="167" xr:uid="{00000000-0005-0000-0000-000077010000}"/>
    <cellStyle name="60% - Accent6 2 2" xfId="1101" xr:uid="{00000000-0005-0000-0000-000078010000}"/>
    <cellStyle name="60% - Accent6 2 3" xfId="1102" xr:uid="{00000000-0005-0000-0000-000079010000}"/>
    <cellStyle name="60% - Accent6 2 4" xfId="1103" xr:uid="{00000000-0005-0000-0000-00007A010000}"/>
    <cellStyle name="60% - Accent6 2 5" xfId="1100" xr:uid="{00000000-0005-0000-0000-00007B010000}"/>
    <cellStyle name="60% - Accent6 3" xfId="168" xr:uid="{00000000-0005-0000-0000-00007C010000}"/>
    <cellStyle name="60% - Accent6 3 2" xfId="1105" xr:uid="{00000000-0005-0000-0000-00007D010000}"/>
    <cellStyle name="60% - Accent6 3 3" xfId="1106" xr:uid="{00000000-0005-0000-0000-00007E010000}"/>
    <cellStyle name="60% - Accent6 3 4" xfId="1104" xr:uid="{00000000-0005-0000-0000-00007F010000}"/>
    <cellStyle name="60% - Accent6 4" xfId="169" xr:uid="{00000000-0005-0000-0000-000080010000}"/>
    <cellStyle name="60% - Accent6 5" xfId="851" xr:uid="{00000000-0005-0000-0000-000081010000}"/>
    <cellStyle name="Accent1" xfId="18" builtinId="29" customBuiltin="1"/>
    <cellStyle name="Accent1 2" xfId="170" xr:uid="{00000000-0005-0000-0000-000083010000}"/>
    <cellStyle name="Accent1 2 2" xfId="1108" xr:uid="{00000000-0005-0000-0000-000084010000}"/>
    <cellStyle name="Accent1 2 3" xfId="1109" xr:uid="{00000000-0005-0000-0000-000085010000}"/>
    <cellStyle name="Accent1 2 4" xfId="1110" xr:uid="{00000000-0005-0000-0000-000086010000}"/>
    <cellStyle name="Accent1 2 5" xfId="1107" xr:uid="{00000000-0005-0000-0000-000087010000}"/>
    <cellStyle name="Accent1 3" xfId="171" xr:uid="{00000000-0005-0000-0000-000088010000}"/>
    <cellStyle name="Accent1 3 2" xfId="1112" xr:uid="{00000000-0005-0000-0000-000089010000}"/>
    <cellStyle name="Accent1 3 3" xfId="1113" xr:uid="{00000000-0005-0000-0000-00008A010000}"/>
    <cellStyle name="Accent1 3 4" xfId="1111" xr:uid="{00000000-0005-0000-0000-00008B010000}"/>
    <cellStyle name="Accent1 4" xfId="172" xr:uid="{00000000-0005-0000-0000-00008C010000}"/>
    <cellStyle name="Accent2" xfId="22" builtinId="33" customBuiltin="1"/>
    <cellStyle name="Accent2 2" xfId="173" xr:uid="{00000000-0005-0000-0000-00008E010000}"/>
    <cellStyle name="Accent2 2 2" xfId="1115" xr:uid="{00000000-0005-0000-0000-00008F010000}"/>
    <cellStyle name="Accent2 2 3" xfId="1116" xr:uid="{00000000-0005-0000-0000-000090010000}"/>
    <cellStyle name="Accent2 2 4" xfId="1117" xr:uid="{00000000-0005-0000-0000-000091010000}"/>
    <cellStyle name="Accent2 2 5" xfId="1114" xr:uid="{00000000-0005-0000-0000-000092010000}"/>
    <cellStyle name="Accent2 3" xfId="174" xr:uid="{00000000-0005-0000-0000-000093010000}"/>
    <cellStyle name="Accent2 3 2" xfId="1119" xr:uid="{00000000-0005-0000-0000-000094010000}"/>
    <cellStyle name="Accent2 3 3" xfId="1120" xr:uid="{00000000-0005-0000-0000-000095010000}"/>
    <cellStyle name="Accent2 3 4" xfId="1118" xr:uid="{00000000-0005-0000-0000-000096010000}"/>
    <cellStyle name="Accent2 4" xfId="175" xr:uid="{00000000-0005-0000-0000-000097010000}"/>
    <cellStyle name="Accent3" xfId="26" builtinId="37" customBuiltin="1"/>
    <cellStyle name="Accent3 2" xfId="176" xr:uid="{00000000-0005-0000-0000-000099010000}"/>
    <cellStyle name="Accent3 2 2" xfId="1122" xr:uid="{00000000-0005-0000-0000-00009A010000}"/>
    <cellStyle name="Accent3 2 3" xfId="1123" xr:uid="{00000000-0005-0000-0000-00009B010000}"/>
    <cellStyle name="Accent3 2 4" xfId="1124" xr:uid="{00000000-0005-0000-0000-00009C010000}"/>
    <cellStyle name="Accent3 2 5" xfId="1121" xr:uid="{00000000-0005-0000-0000-00009D010000}"/>
    <cellStyle name="Accent3 3" xfId="177" xr:uid="{00000000-0005-0000-0000-00009E010000}"/>
    <cellStyle name="Accent3 3 2" xfId="1126" xr:uid="{00000000-0005-0000-0000-00009F010000}"/>
    <cellStyle name="Accent3 3 3" xfId="1127" xr:uid="{00000000-0005-0000-0000-0000A0010000}"/>
    <cellStyle name="Accent3 3 4" xfId="1125" xr:uid="{00000000-0005-0000-0000-0000A1010000}"/>
    <cellStyle name="Accent3 4" xfId="178" xr:uid="{00000000-0005-0000-0000-0000A2010000}"/>
    <cellStyle name="Accent4" xfId="30" builtinId="41" customBuiltin="1"/>
    <cellStyle name="Accent4 2" xfId="179" xr:uid="{00000000-0005-0000-0000-0000A4010000}"/>
    <cellStyle name="Accent4 2 2" xfId="1129" xr:uid="{00000000-0005-0000-0000-0000A5010000}"/>
    <cellStyle name="Accent4 2 3" xfId="1130" xr:uid="{00000000-0005-0000-0000-0000A6010000}"/>
    <cellStyle name="Accent4 2 4" xfId="1131" xr:uid="{00000000-0005-0000-0000-0000A7010000}"/>
    <cellStyle name="Accent4 2 5" xfId="1128" xr:uid="{00000000-0005-0000-0000-0000A8010000}"/>
    <cellStyle name="Accent4 3" xfId="180" xr:uid="{00000000-0005-0000-0000-0000A9010000}"/>
    <cellStyle name="Accent4 3 2" xfId="1133" xr:uid="{00000000-0005-0000-0000-0000AA010000}"/>
    <cellStyle name="Accent4 3 3" xfId="1134" xr:uid="{00000000-0005-0000-0000-0000AB010000}"/>
    <cellStyle name="Accent4 3 4" xfId="1132" xr:uid="{00000000-0005-0000-0000-0000AC010000}"/>
    <cellStyle name="Accent4 4" xfId="181" xr:uid="{00000000-0005-0000-0000-0000AD010000}"/>
    <cellStyle name="Accent5" xfId="34" builtinId="45" customBuiltin="1"/>
    <cellStyle name="Accent5 2" xfId="182" xr:uid="{00000000-0005-0000-0000-0000AF010000}"/>
    <cellStyle name="Accent5 2 2" xfId="1136" xr:uid="{00000000-0005-0000-0000-0000B0010000}"/>
    <cellStyle name="Accent5 2 3" xfId="1137" xr:uid="{00000000-0005-0000-0000-0000B1010000}"/>
    <cellStyle name="Accent5 2 4" xfId="1138" xr:uid="{00000000-0005-0000-0000-0000B2010000}"/>
    <cellStyle name="Accent5 2 5" xfId="1135" xr:uid="{00000000-0005-0000-0000-0000B3010000}"/>
    <cellStyle name="Accent5 3" xfId="183" xr:uid="{00000000-0005-0000-0000-0000B4010000}"/>
    <cellStyle name="Accent5 3 2" xfId="1140" xr:uid="{00000000-0005-0000-0000-0000B5010000}"/>
    <cellStyle name="Accent5 3 3" xfId="1141" xr:uid="{00000000-0005-0000-0000-0000B6010000}"/>
    <cellStyle name="Accent5 3 4" xfId="1139" xr:uid="{00000000-0005-0000-0000-0000B7010000}"/>
    <cellStyle name="Accent5 4" xfId="184" xr:uid="{00000000-0005-0000-0000-0000B8010000}"/>
    <cellStyle name="Accent6" xfId="38" builtinId="49" customBuiltin="1"/>
    <cellStyle name="Accent6 2" xfId="185" xr:uid="{00000000-0005-0000-0000-0000BA010000}"/>
    <cellStyle name="Accent6 2 2" xfId="1143" xr:uid="{00000000-0005-0000-0000-0000BB010000}"/>
    <cellStyle name="Accent6 2 3" xfId="1144" xr:uid="{00000000-0005-0000-0000-0000BC010000}"/>
    <cellStyle name="Accent6 2 4" xfId="1145" xr:uid="{00000000-0005-0000-0000-0000BD010000}"/>
    <cellStyle name="Accent6 2 5" xfId="1142" xr:uid="{00000000-0005-0000-0000-0000BE010000}"/>
    <cellStyle name="Accent6 3" xfId="186" xr:uid="{00000000-0005-0000-0000-0000BF010000}"/>
    <cellStyle name="Accent6 3 2" xfId="1147" xr:uid="{00000000-0005-0000-0000-0000C0010000}"/>
    <cellStyle name="Accent6 3 3" xfId="1148" xr:uid="{00000000-0005-0000-0000-0000C1010000}"/>
    <cellStyle name="Accent6 3 4" xfId="1146" xr:uid="{00000000-0005-0000-0000-0000C2010000}"/>
    <cellStyle name="Accent6 4" xfId="187" xr:uid="{00000000-0005-0000-0000-0000C3010000}"/>
    <cellStyle name="Bad" xfId="8" builtinId="27" customBuiltin="1"/>
    <cellStyle name="Bad 2" xfId="188" xr:uid="{00000000-0005-0000-0000-0000C5010000}"/>
    <cellStyle name="Bad 2 2" xfId="1150" xr:uid="{00000000-0005-0000-0000-0000C6010000}"/>
    <cellStyle name="Bad 2 3" xfId="1151" xr:uid="{00000000-0005-0000-0000-0000C7010000}"/>
    <cellStyle name="Bad 2 4" xfId="1152" xr:uid="{00000000-0005-0000-0000-0000C8010000}"/>
    <cellStyle name="Bad 2 5" xfId="1149" xr:uid="{00000000-0005-0000-0000-0000C9010000}"/>
    <cellStyle name="Bad 3" xfId="189" xr:uid="{00000000-0005-0000-0000-0000CA010000}"/>
    <cellStyle name="Bad 3 2" xfId="1154" xr:uid="{00000000-0005-0000-0000-0000CB010000}"/>
    <cellStyle name="Bad 3 3" xfId="1155" xr:uid="{00000000-0005-0000-0000-0000CC010000}"/>
    <cellStyle name="Bad 3 4" xfId="1153" xr:uid="{00000000-0005-0000-0000-0000CD010000}"/>
    <cellStyle name="Bad 4" xfId="190" xr:uid="{00000000-0005-0000-0000-0000CE010000}"/>
    <cellStyle name="Calculation" xfId="12" builtinId="22" customBuiltin="1"/>
    <cellStyle name="Calculation 2" xfId="191" xr:uid="{00000000-0005-0000-0000-0000D0010000}"/>
    <cellStyle name="Calculation 2 2" xfId="1157" xr:uid="{00000000-0005-0000-0000-0000D1010000}"/>
    <cellStyle name="Calculation 2 3" xfId="1158" xr:uid="{00000000-0005-0000-0000-0000D2010000}"/>
    <cellStyle name="Calculation 2 4" xfId="1159" xr:uid="{00000000-0005-0000-0000-0000D3010000}"/>
    <cellStyle name="Calculation 2 5" xfId="1156" xr:uid="{00000000-0005-0000-0000-0000D4010000}"/>
    <cellStyle name="Calculation 3" xfId="192" xr:uid="{00000000-0005-0000-0000-0000D5010000}"/>
    <cellStyle name="Calculation 3 2" xfId="1161" xr:uid="{00000000-0005-0000-0000-0000D6010000}"/>
    <cellStyle name="Calculation 3 3" xfId="1162" xr:uid="{00000000-0005-0000-0000-0000D7010000}"/>
    <cellStyle name="Calculation 3 4" xfId="1160" xr:uid="{00000000-0005-0000-0000-0000D8010000}"/>
    <cellStyle name="Calculation 4" xfId="193" xr:uid="{00000000-0005-0000-0000-0000D9010000}"/>
    <cellStyle name="Check Cell" xfId="14" builtinId="23" customBuiltin="1"/>
    <cellStyle name="Check Cell 2" xfId="194" xr:uid="{00000000-0005-0000-0000-0000DB010000}"/>
    <cellStyle name="Check Cell 2 2" xfId="1164" xr:uid="{00000000-0005-0000-0000-0000DC010000}"/>
    <cellStyle name="Check Cell 2 3" xfId="1165" xr:uid="{00000000-0005-0000-0000-0000DD010000}"/>
    <cellStyle name="Check Cell 2 4" xfId="1166" xr:uid="{00000000-0005-0000-0000-0000DE010000}"/>
    <cellStyle name="Check Cell 2 5" xfId="1163" xr:uid="{00000000-0005-0000-0000-0000DF010000}"/>
    <cellStyle name="Check Cell 3" xfId="195" xr:uid="{00000000-0005-0000-0000-0000E0010000}"/>
    <cellStyle name="Check Cell 3 2" xfId="1168" xr:uid="{00000000-0005-0000-0000-0000E1010000}"/>
    <cellStyle name="Check Cell 3 3" xfId="1169" xr:uid="{00000000-0005-0000-0000-0000E2010000}"/>
    <cellStyle name="Check Cell 3 4" xfId="1167" xr:uid="{00000000-0005-0000-0000-0000E3010000}"/>
    <cellStyle name="Check Cell 4" xfId="196" xr:uid="{00000000-0005-0000-0000-0000E4010000}"/>
    <cellStyle name="Comma" xfId="1412" builtinId="3"/>
    <cellStyle name="Comma 10" xfId="197" xr:uid="{00000000-0005-0000-0000-0000E5010000}"/>
    <cellStyle name="Comma 10 10" xfId="42" xr:uid="{00000000-0005-0000-0000-0000E6010000}"/>
    <cellStyle name="Comma 10 10 2" xfId="198" xr:uid="{00000000-0005-0000-0000-0000E7010000}"/>
    <cellStyle name="Comma 10 10 3" xfId="199" xr:uid="{00000000-0005-0000-0000-0000E8010000}"/>
    <cellStyle name="Comma 10 11" xfId="200" xr:uid="{00000000-0005-0000-0000-0000E9010000}"/>
    <cellStyle name="Comma 10 11 2" xfId="201" xr:uid="{00000000-0005-0000-0000-0000EA010000}"/>
    <cellStyle name="Comma 10 11 3" xfId="202" xr:uid="{00000000-0005-0000-0000-0000EB010000}"/>
    <cellStyle name="Comma 10 12" xfId="203" xr:uid="{00000000-0005-0000-0000-0000EC010000}"/>
    <cellStyle name="Comma 10 12 2" xfId="204" xr:uid="{00000000-0005-0000-0000-0000ED010000}"/>
    <cellStyle name="Comma 10 12 3" xfId="205" xr:uid="{00000000-0005-0000-0000-0000EE010000}"/>
    <cellStyle name="Comma 10 13" xfId="206" xr:uid="{00000000-0005-0000-0000-0000EF010000}"/>
    <cellStyle name="Comma 10 13 2" xfId="207" xr:uid="{00000000-0005-0000-0000-0000F0010000}"/>
    <cellStyle name="Comma 10 13 3" xfId="208" xr:uid="{00000000-0005-0000-0000-0000F1010000}"/>
    <cellStyle name="Comma 10 14" xfId="209" xr:uid="{00000000-0005-0000-0000-0000F2010000}"/>
    <cellStyle name="Comma 10 14 2" xfId="210" xr:uid="{00000000-0005-0000-0000-0000F3010000}"/>
    <cellStyle name="Comma 10 14 3" xfId="211" xr:uid="{00000000-0005-0000-0000-0000F4010000}"/>
    <cellStyle name="Comma 10 15" xfId="212" xr:uid="{00000000-0005-0000-0000-0000F5010000}"/>
    <cellStyle name="Comma 10 15 2" xfId="213" xr:uid="{00000000-0005-0000-0000-0000F6010000}"/>
    <cellStyle name="Comma 10 15 3" xfId="214" xr:uid="{00000000-0005-0000-0000-0000F7010000}"/>
    <cellStyle name="Comma 10 16" xfId="215" xr:uid="{00000000-0005-0000-0000-0000F8010000}"/>
    <cellStyle name="Comma 10 16 2" xfId="216" xr:uid="{00000000-0005-0000-0000-0000F9010000}"/>
    <cellStyle name="Comma 10 16 3" xfId="217" xr:uid="{00000000-0005-0000-0000-0000FA010000}"/>
    <cellStyle name="Comma 10 17" xfId="218" xr:uid="{00000000-0005-0000-0000-0000FB010000}"/>
    <cellStyle name="Comma 10 18" xfId="219" xr:uid="{00000000-0005-0000-0000-0000FC010000}"/>
    <cellStyle name="Comma 10 2" xfId="220" xr:uid="{00000000-0005-0000-0000-0000FD010000}"/>
    <cellStyle name="Comma 10 2 2" xfId="221" xr:uid="{00000000-0005-0000-0000-0000FE010000}"/>
    <cellStyle name="Comma 10 2 3" xfId="222" xr:uid="{00000000-0005-0000-0000-0000FF010000}"/>
    <cellStyle name="Comma 10 3" xfId="223" xr:uid="{00000000-0005-0000-0000-000000020000}"/>
    <cellStyle name="Comma 10 3 2" xfId="224" xr:uid="{00000000-0005-0000-0000-000001020000}"/>
    <cellStyle name="Comma 10 3 3" xfId="225" xr:uid="{00000000-0005-0000-0000-000002020000}"/>
    <cellStyle name="Comma 10 4" xfId="226" xr:uid="{00000000-0005-0000-0000-000003020000}"/>
    <cellStyle name="Comma 10 4 2" xfId="227" xr:uid="{00000000-0005-0000-0000-000004020000}"/>
    <cellStyle name="Comma 10 4 3" xfId="228" xr:uid="{00000000-0005-0000-0000-000005020000}"/>
    <cellStyle name="Comma 10 5" xfId="229" xr:uid="{00000000-0005-0000-0000-000006020000}"/>
    <cellStyle name="Comma 10 5 2" xfId="230" xr:uid="{00000000-0005-0000-0000-000007020000}"/>
    <cellStyle name="Comma 10 5 3" xfId="231" xr:uid="{00000000-0005-0000-0000-000008020000}"/>
    <cellStyle name="Comma 10 6" xfId="232" xr:uid="{00000000-0005-0000-0000-000009020000}"/>
    <cellStyle name="Comma 10 6 2" xfId="233" xr:uid="{00000000-0005-0000-0000-00000A020000}"/>
    <cellStyle name="Comma 10 6 3" xfId="234" xr:uid="{00000000-0005-0000-0000-00000B020000}"/>
    <cellStyle name="Comma 10 7" xfId="235" xr:uid="{00000000-0005-0000-0000-00000C020000}"/>
    <cellStyle name="Comma 10 7 2" xfId="236" xr:uid="{00000000-0005-0000-0000-00000D020000}"/>
    <cellStyle name="Comma 10 7 3" xfId="237" xr:uid="{00000000-0005-0000-0000-00000E020000}"/>
    <cellStyle name="Comma 10 8" xfId="238" xr:uid="{00000000-0005-0000-0000-00000F020000}"/>
    <cellStyle name="Comma 10 8 2" xfId="239" xr:uid="{00000000-0005-0000-0000-000010020000}"/>
    <cellStyle name="Comma 10 8 3" xfId="240" xr:uid="{00000000-0005-0000-0000-000011020000}"/>
    <cellStyle name="Comma 10 9" xfId="241" xr:uid="{00000000-0005-0000-0000-000012020000}"/>
    <cellStyle name="Comma 10 9 2" xfId="242" xr:uid="{00000000-0005-0000-0000-000013020000}"/>
    <cellStyle name="Comma 10 9 3" xfId="243" xr:uid="{00000000-0005-0000-0000-000014020000}"/>
    <cellStyle name="Comma 11" xfId="244" xr:uid="{00000000-0005-0000-0000-000015020000}"/>
    <cellStyle name="Comma 11 2" xfId="245" xr:uid="{00000000-0005-0000-0000-000016020000}"/>
    <cellStyle name="Comma 12" xfId="246" xr:uid="{00000000-0005-0000-0000-000017020000}"/>
    <cellStyle name="Comma 12 2" xfId="247" xr:uid="{00000000-0005-0000-0000-000018020000}"/>
    <cellStyle name="Comma 12 3" xfId="864" xr:uid="{00000000-0005-0000-0000-000019020000}"/>
    <cellStyle name="Comma 13" xfId="248" xr:uid="{00000000-0005-0000-0000-00001A020000}"/>
    <cellStyle name="Comma 13 2" xfId="249" xr:uid="{00000000-0005-0000-0000-00001B020000}"/>
    <cellStyle name="Comma 14" xfId="250" xr:uid="{00000000-0005-0000-0000-00001C020000}"/>
    <cellStyle name="Comma 15" xfId="251" xr:uid="{00000000-0005-0000-0000-00001D020000}"/>
    <cellStyle name="Comma 15 2" xfId="252" xr:uid="{00000000-0005-0000-0000-00001E020000}"/>
    <cellStyle name="Comma 16" xfId="253" xr:uid="{00000000-0005-0000-0000-00001F020000}"/>
    <cellStyle name="Comma 16 2" xfId="254" xr:uid="{00000000-0005-0000-0000-000020020000}"/>
    <cellStyle name="Comma 17" xfId="255" xr:uid="{00000000-0005-0000-0000-000021020000}"/>
    <cellStyle name="Comma 17 2" xfId="256" xr:uid="{00000000-0005-0000-0000-000022020000}"/>
    <cellStyle name="Comma 18" xfId="257" xr:uid="{00000000-0005-0000-0000-000023020000}"/>
    <cellStyle name="Comma 18 2" xfId="258" xr:uid="{00000000-0005-0000-0000-000024020000}"/>
    <cellStyle name="Comma 19" xfId="259" xr:uid="{00000000-0005-0000-0000-000025020000}"/>
    <cellStyle name="Comma 19 2" xfId="260" xr:uid="{00000000-0005-0000-0000-000026020000}"/>
    <cellStyle name="Comma 2" xfId="261" xr:uid="{00000000-0005-0000-0000-000027020000}"/>
    <cellStyle name="Comma 2 10" xfId="262" xr:uid="{00000000-0005-0000-0000-000028020000}"/>
    <cellStyle name="Comma 2 10 2" xfId="263" xr:uid="{00000000-0005-0000-0000-000029020000}"/>
    <cellStyle name="Comma 2 10 2 2" xfId="264" xr:uid="{00000000-0005-0000-0000-00002A020000}"/>
    <cellStyle name="Comma 2 10 2 3" xfId="265" xr:uid="{00000000-0005-0000-0000-00002B020000}"/>
    <cellStyle name="Comma 2 10 3" xfId="266" xr:uid="{00000000-0005-0000-0000-00002C020000}"/>
    <cellStyle name="Comma 2 10 4" xfId="267" xr:uid="{00000000-0005-0000-0000-00002D020000}"/>
    <cellStyle name="Comma 2 11" xfId="268" xr:uid="{00000000-0005-0000-0000-00002E020000}"/>
    <cellStyle name="Comma 2 11 2" xfId="269" xr:uid="{00000000-0005-0000-0000-00002F020000}"/>
    <cellStyle name="Comma 2 11 3" xfId="270" xr:uid="{00000000-0005-0000-0000-000030020000}"/>
    <cellStyle name="Comma 2 12" xfId="271" xr:uid="{00000000-0005-0000-0000-000031020000}"/>
    <cellStyle name="Comma 2 12 2" xfId="272" xr:uid="{00000000-0005-0000-0000-000032020000}"/>
    <cellStyle name="Comma 2 12 3" xfId="273" xr:uid="{00000000-0005-0000-0000-000033020000}"/>
    <cellStyle name="Comma 2 13" xfId="274" xr:uid="{00000000-0005-0000-0000-000034020000}"/>
    <cellStyle name="Comma 2 13 2" xfId="275" xr:uid="{00000000-0005-0000-0000-000035020000}"/>
    <cellStyle name="Comma 2 13 3" xfId="276" xr:uid="{00000000-0005-0000-0000-000036020000}"/>
    <cellStyle name="Comma 2 14" xfId="277" xr:uid="{00000000-0005-0000-0000-000037020000}"/>
    <cellStyle name="Comma 2 14 2" xfId="278" xr:uid="{00000000-0005-0000-0000-000038020000}"/>
    <cellStyle name="Comma 2 14 3" xfId="279" xr:uid="{00000000-0005-0000-0000-000039020000}"/>
    <cellStyle name="Comma 2 15" xfId="280" xr:uid="{00000000-0005-0000-0000-00003A020000}"/>
    <cellStyle name="Comma 2 15 2" xfId="281" xr:uid="{00000000-0005-0000-0000-00003B020000}"/>
    <cellStyle name="Comma 2 15 3" xfId="282" xr:uid="{00000000-0005-0000-0000-00003C020000}"/>
    <cellStyle name="Comma 2 16" xfId="283" xr:uid="{00000000-0005-0000-0000-00003D020000}"/>
    <cellStyle name="Comma 2 16 2" xfId="284" xr:uid="{00000000-0005-0000-0000-00003E020000}"/>
    <cellStyle name="Comma 2 16 3" xfId="285" xr:uid="{00000000-0005-0000-0000-00003F020000}"/>
    <cellStyle name="Comma 2 17" xfId="286" xr:uid="{00000000-0005-0000-0000-000040020000}"/>
    <cellStyle name="Comma 2 17 2" xfId="287" xr:uid="{00000000-0005-0000-0000-000041020000}"/>
    <cellStyle name="Comma 2 17 3" xfId="288" xr:uid="{00000000-0005-0000-0000-000042020000}"/>
    <cellStyle name="Comma 2 18" xfId="289" xr:uid="{00000000-0005-0000-0000-000043020000}"/>
    <cellStyle name="Comma 2 18 2" xfId="290" xr:uid="{00000000-0005-0000-0000-000044020000}"/>
    <cellStyle name="Comma 2 18 3" xfId="291" xr:uid="{00000000-0005-0000-0000-000045020000}"/>
    <cellStyle name="Comma 2 19" xfId="292" xr:uid="{00000000-0005-0000-0000-000046020000}"/>
    <cellStyle name="Comma 2 19 2" xfId="293" xr:uid="{00000000-0005-0000-0000-000047020000}"/>
    <cellStyle name="Comma 2 19 3" xfId="294" xr:uid="{00000000-0005-0000-0000-000048020000}"/>
    <cellStyle name="Comma 2 2" xfId="295" xr:uid="{00000000-0005-0000-0000-000049020000}"/>
    <cellStyle name="Comma 2 2 10" xfId="296" xr:uid="{00000000-0005-0000-0000-00004A020000}"/>
    <cellStyle name="Comma 2 2 11" xfId="297" xr:uid="{00000000-0005-0000-0000-00004B020000}"/>
    <cellStyle name="Comma 2 2 12" xfId="298" xr:uid="{00000000-0005-0000-0000-00004C020000}"/>
    <cellStyle name="Comma 2 2 13" xfId="299" xr:uid="{00000000-0005-0000-0000-00004D020000}"/>
    <cellStyle name="Comma 2 2 14" xfId="300" xr:uid="{00000000-0005-0000-0000-00004E020000}"/>
    <cellStyle name="Comma 2 2 15" xfId="301" xr:uid="{00000000-0005-0000-0000-00004F020000}"/>
    <cellStyle name="Comma 2 2 2" xfId="302" xr:uid="{00000000-0005-0000-0000-000050020000}"/>
    <cellStyle name="Comma 2 2 2 10" xfId="303" xr:uid="{00000000-0005-0000-0000-000051020000}"/>
    <cellStyle name="Comma 2 2 2 10 2" xfId="304" xr:uid="{00000000-0005-0000-0000-000052020000}"/>
    <cellStyle name="Comma 2 2 2 10 3" xfId="305" xr:uid="{00000000-0005-0000-0000-000053020000}"/>
    <cellStyle name="Comma 2 2 2 11" xfId="306" xr:uid="{00000000-0005-0000-0000-000054020000}"/>
    <cellStyle name="Comma 2 2 2 11 2" xfId="307" xr:uid="{00000000-0005-0000-0000-000055020000}"/>
    <cellStyle name="Comma 2 2 2 11 3" xfId="308" xr:uid="{00000000-0005-0000-0000-000056020000}"/>
    <cellStyle name="Comma 2 2 2 12" xfId="309" xr:uid="{00000000-0005-0000-0000-000057020000}"/>
    <cellStyle name="Comma 2 2 2 12 2" xfId="310" xr:uid="{00000000-0005-0000-0000-000058020000}"/>
    <cellStyle name="Comma 2 2 2 12 3" xfId="311" xr:uid="{00000000-0005-0000-0000-000059020000}"/>
    <cellStyle name="Comma 2 2 2 2" xfId="312" xr:uid="{00000000-0005-0000-0000-00005A020000}"/>
    <cellStyle name="Comma 2 2 2 2 10" xfId="313" xr:uid="{00000000-0005-0000-0000-00005B020000}"/>
    <cellStyle name="Comma 2 2 2 2 11" xfId="314" xr:uid="{00000000-0005-0000-0000-00005C020000}"/>
    <cellStyle name="Comma 2 2 2 2 12" xfId="315" xr:uid="{00000000-0005-0000-0000-00005D020000}"/>
    <cellStyle name="Comma 2 2 2 2 2" xfId="316" xr:uid="{00000000-0005-0000-0000-00005E020000}"/>
    <cellStyle name="Comma 2 2 2 2 2 2" xfId="317" xr:uid="{00000000-0005-0000-0000-00005F020000}"/>
    <cellStyle name="Comma 2 2 2 2 2 2 10" xfId="318" xr:uid="{00000000-0005-0000-0000-000060020000}"/>
    <cellStyle name="Comma 2 2 2 2 2 2 11" xfId="319" xr:uid="{00000000-0005-0000-0000-000061020000}"/>
    <cellStyle name="Comma 2 2 2 2 2 2 2" xfId="320" xr:uid="{00000000-0005-0000-0000-000062020000}"/>
    <cellStyle name="Comma 2 2 2 2 2 2 2 2" xfId="321" xr:uid="{00000000-0005-0000-0000-000063020000}"/>
    <cellStyle name="Comma 2 2 2 2 2 2 2 2 2" xfId="322" xr:uid="{00000000-0005-0000-0000-000064020000}"/>
    <cellStyle name="Comma 2 2 2 2 2 2 2 2 3" xfId="323" xr:uid="{00000000-0005-0000-0000-000065020000}"/>
    <cellStyle name="Comma 2 2 2 2 2 2 2 3" xfId="324" xr:uid="{00000000-0005-0000-0000-000066020000}"/>
    <cellStyle name="Comma 2 2 2 2 2 2 2 3 2" xfId="325" xr:uid="{00000000-0005-0000-0000-000067020000}"/>
    <cellStyle name="Comma 2 2 2 2 2 2 2 3 3" xfId="326" xr:uid="{00000000-0005-0000-0000-000068020000}"/>
    <cellStyle name="Comma 2 2 2 2 2 2 2 4" xfId="327" xr:uid="{00000000-0005-0000-0000-000069020000}"/>
    <cellStyle name="Comma 2 2 2 2 2 2 2 4 2" xfId="328" xr:uid="{00000000-0005-0000-0000-00006A020000}"/>
    <cellStyle name="Comma 2 2 2 2 2 2 2 4 3" xfId="329" xr:uid="{00000000-0005-0000-0000-00006B020000}"/>
    <cellStyle name="Comma 2 2 2 2 2 2 2 5" xfId="330" xr:uid="{00000000-0005-0000-0000-00006C020000}"/>
    <cellStyle name="Comma 2 2 2 2 2 2 2 5 2" xfId="331" xr:uid="{00000000-0005-0000-0000-00006D020000}"/>
    <cellStyle name="Comma 2 2 2 2 2 2 2 5 3" xfId="332" xr:uid="{00000000-0005-0000-0000-00006E020000}"/>
    <cellStyle name="Comma 2 2 2 2 2 2 2 6" xfId="333" xr:uid="{00000000-0005-0000-0000-00006F020000}"/>
    <cellStyle name="Comma 2 2 2 2 2 2 2 6 2" xfId="334" xr:uid="{00000000-0005-0000-0000-000070020000}"/>
    <cellStyle name="Comma 2 2 2 2 2 2 2 6 3" xfId="335" xr:uid="{00000000-0005-0000-0000-000071020000}"/>
    <cellStyle name="Comma 2 2 2 2 2 2 2 7" xfId="336" xr:uid="{00000000-0005-0000-0000-000072020000}"/>
    <cellStyle name="Comma 2 2 2 2 2 2 2 7 2" xfId="337" xr:uid="{00000000-0005-0000-0000-000073020000}"/>
    <cellStyle name="Comma 2 2 2 2 2 2 2 7 3" xfId="338" xr:uid="{00000000-0005-0000-0000-000074020000}"/>
    <cellStyle name="Comma 2 2 2 2 2 2 2 8" xfId="339" xr:uid="{00000000-0005-0000-0000-000075020000}"/>
    <cellStyle name="Comma 2 2 2 2 2 2 2 8 2" xfId="340" xr:uid="{00000000-0005-0000-0000-000076020000}"/>
    <cellStyle name="Comma 2 2 2 2 2 2 2 8 3" xfId="341" xr:uid="{00000000-0005-0000-0000-000077020000}"/>
    <cellStyle name="Comma 2 2 2 2 2 2 3" xfId="342" xr:uid="{00000000-0005-0000-0000-000078020000}"/>
    <cellStyle name="Comma 2 2 2 2 2 2 3 2" xfId="343" xr:uid="{00000000-0005-0000-0000-000079020000}"/>
    <cellStyle name="Comma 2 2 2 2 2 2 3 3" xfId="344" xr:uid="{00000000-0005-0000-0000-00007A020000}"/>
    <cellStyle name="Comma 2 2 2 2 2 2 4" xfId="345" xr:uid="{00000000-0005-0000-0000-00007B020000}"/>
    <cellStyle name="Comma 2 2 2 2 2 2 5" xfId="346" xr:uid="{00000000-0005-0000-0000-00007C020000}"/>
    <cellStyle name="Comma 2 2 2 2 2 2 6" xfId="347" xr:uid="{00000000-0005-0000-0000-00007D020000}"/>
    <cellStyle name="Comma 2 2 2 2 2 2 7" xfId="348" xr:uid="{00000000-0005-0000-0000-00007E020000}"/>
    <cellStyle name="Comma 2 2 2 2 2 2 8" xfId="349" xr:uid="{00000000-0005-0000-0000-00007F020000}"/>
    <cellStyle name="Comma 2 2 2 2 2 2 9" xfId="350" xr:uid="{00000000-0005-0000-0000-000080020000}"/>
    <cellStyle name="Comma 2 2 2 2 2 3" xfId="351" xr:uid="{00000000-0005-0000-0000-000081020000}"/>
    <cellStyle name="Comma 2 2 2 2 2 4" xfId="352" xr:uid="{00000000-0005-0000-0000-000082020000}"/>
    <cellStyle name="Comma 2 2 2 2 2 4 2" xfId="353" xr:uid="{00000000-0005-0000-0000-000083020000}"/>
    <cellStyle name="Comma 2 2 2 2 2 4 3" xfId="354" xr:uid="{00000000-0005-0000-0000-000084020000}"/>
    <cellStyle name="Comma 2 2 2 2 2 5" xfId="355" xr:uid="{00000000-0005-0000-0000-000085020000}"/>
    <cellStyle name="Comma 2 2 2 2 2 5 2" xfId="356" xr:uid="{00000000-0005-0000-0000-000086020000}"/>
    <cellStyle name="Comma 2 2 2 2 2 5 3" xfId="357" xr:uid="{00000000-0005-0000-0000-000087020000}"/>
    <cellStyle name="Comma 2 2 2 2 2 6" xfId="358" xr:uid="{00000000-0005-0000-0000-000088020000}"/>
    <cellStyle name="Comma 2 2 2 2 2 6 2" xfId="359" xr:uid="{00000000-0005-0000-0000-000089020000}"/>
    <cellStyle name="Comma 2 2 2 2 2 6 3" xfId="360" xr:uid="{00000000-0005-0000-0000-00008A020000}"/>
    <cellStyle name="Comma 2 2 2 2 2 7" xfId="361" xr:uid="{00000000-0005-0000-0000-00008B020000}"/>
    <cellStyle name="Comma 2 2 2 2 2 7 2" xfId="362" xr:uid="{00000000-0005-0000-0000-00008C020000}"/>
    <cellStyle name="Comma 2 2 2 2 2 7 3" xfId="363" xr:uid="{00000000-0005-0000-0000-00008D020000}"/>
    <cellStyle name="Comma 2 2 2 2 2 8" xfId="364" xr:uid="{00000000-0005-0000-0000-00008E020000}"/>
    <cellStyle name="Comma 2 2 2 2 2 8 2" xfId="365" xr:uid="{00000000-0005-0000-0000-00008F020000}"/>
    <cellStyle name="Comma 2 2 2 2 2 8 3" xfId="366" xr:uid="{00000000-0005-0000-0000-000090020000}"/>
    <cellStyle name="Comma 2 2 2 2 2 9" xfId="367" xr:uid="{00000000-0005-0000-0000-000091020000}"/>
    <cellStyle name="Comma 2 2 2 2 2 9 2" xfId="368" xr:uid="{00000000-0005-0000-0000-000092020000}"/>
    <cellStyle name="Comma 2 2 2 2 2 9 3" xfId="369" xr:uid="{00000000-0005-0000-0000-000093020000}"/>
    <cellStyle name="Comma 2 2 2 2 3" xfId="370" xr:uid="{00000000-0005-0000-0000-000094020000}"/>
    <cellStyle name="Comma 2 2 2 2 3 2" xfId="371" xr:uid="{00000000-0005-0000-0000-000095020000}"/>
    <cellStyle name="Comma 2 2 2 2 3 3" xfId="372" xr:uid="{00000000-0005-0000-0000-000096020000}"/>
    <cellStyle name="Comma 2 2 2 2 4" xfId="373" xr:uid="{00000000-0005-0000-0000-000097020000}"/>
    <cellStyle name="Comma 2 2 2 2 4 2" xfId="374" xr:uid="{00000000-0005-0000-0000-000098020000}"/>
    <cellStyle name="Comma 2 2 2 2 4 3" xfId="375" xr:uid="{00000000-0005-0000-0000-000099020000}"/>
    <cellStyle name="Comma 2 2 2 2 5" xfId="376" xr:uid="{00000000-0005-0000-0000-00009A020000}"/>
    <cellStyle name="Comma 2 2 2 2 6" xfId="377" xr:uid="{00000000-0005-0000-0000-00009B020000}"/>
    <cellStyle name="Comma 2 2 2 2 7" xfId="378" xr:uid="{00000000-0005-0000-0000-00009C020000}"/>
    <cellStyle name="Comma 2 2 2 2 8" xfId="379" xr:uid="{00000000-0005-0000-0000-00009D020000}"/>
    <cellStyle name="Comma 2 2 2 2 9" xfId="380" xr:uid="{00000000-0005-0000-0000-00009E020000}"/>
    <cellStyle name="Comma 2 2 2 3" xfId="381" xr:uid="{00000000-0005-0000-0000-00009F020000}"/>
    <cellStyle name="Comma 2 2 2 3 2" xfId="382" xr:uid="{00000000-0005-0000-0000-0000A0020000}"/>
    <cellStyle name="Comma 2 2 2 3 3" xfId="383" xr:uid="{00000000-0005-0000-0000-0000A1020000}"/>
    <cellStyle name="Comma 2 2 2 4" xfId="384" xr:uid="{00000000-0005-0000-0000-0000A2020000}"/>
    <cellStyle name="Comma 2 2 2 4 2" xfId="385" xr:uid="{00000000-0005-0000-0000-0000A3020000}"/>
    <cellStyle name="Comma 2 2 2 4 3" xfId="386" xr:uid="{00000000-0005-0000-0000-0000A4020000}"/>
    <cellStyle name="Comma 2 2 2 5" xfId="387" xr:uid="{00000000-0005-0000-0000-0000A5020000}"/>
    <cellStyle name="Comma 2 2 2 5 2" xfId="388" xr:uid="{00000000-0005-0000-0000-0000A6020000}"/>
    <cellStyle name="Comma 2 2 2 5 3" xfId="389" xr:uid="{00000000-0005-0000-0000-0000A7020000}"/>
    <cellStyle name="Comma 2 2 2 5 4" xfId="390" xr:uid="{00000000-0005-0000-0000-0000A8020000}"/>
    <cellStyle name="Comma 2 2 2 6" xfId="391" xr:uid="{00000000-0005-0000-0000-0000A9020000}"/>
    <cellStyle name="Comma 2 2 2 7" xfId="392" xr:uid="{00000000-0005-0000-0000-0000AA020000}"/>
    <cellStyle name="Comma 2 2 2 7 2" xfId="393" xr:uid="{00000000-0005-0000-0000-0000AB020000}"/>
    <cellStyle name="Comma 2 2 2 7 3" xfId="394" xr:uid="{00000000-0005-0000-0000-0000AC020000}"/>
    <cellStyle name="Comma 2 2 2 8" xfId="395" xr:uid="{00000000-0005-0000-0000-0000AD020000}"/>
    <cellStyle name="Comma 2 2 2 8 2" xfId="396" xr:uid="{00000000-0005-0000-0000-0000AE020000}"/>
    <cellStyle name="Comma 2 2 2 8 3" xfId="397" xr:uid="{00000000-0005-0000-0000-0000AF020000}"/>
    <cellStyle name="Comma 2 2 2 9" xfId="398" xr:uid="{00000000-0005-0000-0000-0000B0020000}"/>
    <cellStyle name="Comma 2 2 2 9 2" xfId="399" xr:uid="{00000000-0005-0000-0000-0000B1020000}"/>
    <cellStyle name="Comma 2 2 2 9 3" xfId="400" xr:uid="{00000000-0005-0000-0000-0000B2020000}"/>
    <cellStyle name="Comma 2 2 3" xfId="401" xr:uid="{00000000-0005-0000-0000-0000B3020000}"/>
    <cellStyle name="Comma 2 2 3 2" xfId="402" xr:uid="{00000000-0005-0000-0000-0000B4020000}"/>
    <cellStyle name="Comma 2 2 3 2 2" xfId="403" xr:uid="{00000000-0005-0000-0000-0000B5020000}"/>
    <cellStyle name="Comma 2 2 3 2 3" xfId="404" xr:uid="{00000000-0005-0000-0000-0000B6020000}"/>
    <cellStyle name="Comma 2 2 3 2 4" xfId="405" xr:uid="{00000000-0005-0000-0000-0000B7020000}"/>
    <cellStyle name="Comma 2 2 3 3" xfId="406" xr:uid="{00000000-0005-0000-0000-0000B8020000}"/>
    <cellStyle name="Comma 2 2 4" xfId="407" xr:uid="{00000000-0005-0000-0000-0000B9020000}"/>
    <cellStyle name="Comma 2 2 5" xfId="408" xr:uid="{00000000-0005-0000-0000-0000BA020000}"/>
    <cellStyle name="Comma 2 2 5 2" xfId="409" xr:uid="{00000000-0005-0000-0000-0000BB020000}"/>
    <cellStyle name="Comma 2 2 5 2 2" xfId="410" xr:uid="{00000000-0005-0000-0000-0000BC020000}"/>
    <cellStyle name="Comma 2 2 5 2 3" xfId="411" xr:uid="{00000000-0005-0000-0000-0000BD020000}"/>
    <cellStyle name="Comma 2 2 6" xfId="412" xr:uid="{00000000-0005-0000-0000-0000BE020000}"/>
    <cellStyle name="Comma 2 2 6 2" xfId="413" xr:uid="{00000000-0005-0000-0000-0000BF020000}"/>
    <cellStyle name="Comma 2 2 6 3" xfId="414" xr:uid="{00000000-0005-0000-0000-0000C0020000}"/>
    <cellStyle name="Comma 2 2 7" xfId="415" xr:uid="{00000000-0005-0000-0000-0000C1020000}"/>
    <cellStyle name="Comma 2 2 8" xfId="416" xr:uid="{00000000-0005-0000-0000-0000C2020000}"/>
    <cellStyle name="Comma 2 2 9" xfId="417" xr:uid="{00000000-0005-0000-0000-0000C3020000}"/>
    <cellStyle name="Comma 2 20" xfId="418" xr:uid="{00000000-0005-0000-0000-0000C4020000}"/>
    <cellStyle name="Comma 2 20 2" xfId="419" xr:uid="{00000000-0005-0000-0000-0000C5020000}"/>
    <cellStyle name="Comma 2 20 3" xfId="420" xr:uid="{00000000-0005-0000-0000-0000C6020000}"/>
    <cellStyle name="Comma 2 21" xfId="421" xr:uid="{00000000-0005-0000-0000-0000C7020000}"/>
    <cellStyle name="Comma 2 21 2" xfId="422" xr:uid="{00000000-0005-0000-0000-0000C8020000}"/>
    <cellStyle name="Comma 2 21 3" xfId="423" xr:uid="{00000000-0005-0000-0000-0000C9020000}"/>
    <cellStyle name="Comma 2 22" xfId="424" xr:uid="{00000000-0005-0000-0000-0000CA020000}"/>
    <cellStyle name="Comma 2 22 2" xfId="425" xr:uid="{00000000-0005-0000-0000-0000CB020000}"/>
    <cellStyle name="Comma 2 22 3" xfId="426" xr:uid="{00000000-0005-0000-0000-0000CC020000}"/>
    <cellStyle name="Comma 2 23" xfId="427" xr:uid="{00000000-0005-0000-0000-0000CD020000}"/>
    <cellStyle name="Comma 2 23 2" xfId="428" xr:uid="{00000000-0005-0000-0000-0000CE020000}"/>
    <cellStyle name="Comma 2 23 3" xfId="429" xr:uid="{00000000-0005-0000-0000-0000CF020000}"/>
    <cellStyle name="Comma 2 24" xfId="430" xr:uid="{00000000-0005-0000-0000-0000D0020000}"/>
    <cellStyle name="Comma 2 24 2" xfId="431" xr:uid="{00000000-0005-0000-0000-0000D1020000}"/>
    <cellStyle name="Comma 2 24 3" xfId="432" xr:uid="{00000000-0005-0000-0000-0000D2020000}"/>
    <cellStyle name="Comma 2 25" xfId="433" xr:uid="{00000000-0005-0000-0000-0000D3020000}"/>
    <cellStyle name="Comma 2 25 2" xfId="434" xr:uid="{00000000-0005-0000-0000-0000D4020000}"/>
    <cellStyle name="Comma 2 25 3" xfId="435" xr:uid="{00000000-0005-0000-0000-0000D5020000}"/>
    <cellStyle name="Comma 2 26" xfId="436" xr:uid="{00000000-0005-0000-0000-0000D6020000}"/>
    <cellStyle name="Comma 2 26 2" xfId="437" xr:uid="{00000000-0005-0000-0000-0000D7020000}"/>
    <cellStyle name="Comma 2 26 3" xfId="438" xr:uid="{00000000-0005-0000-0000-0000D8020000}"/>
    <cellStyle name="Comma 2 27" xfId="439" xr:uid="{00000000-0005-0000-0000-0000D9020000}"/>
    <cellStyle name="Comma 2 27 2" xfId="440" xr:uid="{00000000-0005-0000-0000-0000DA020000}"/>
    <cellStyle name="Comma 2 27 3" xfId="441" xr:uid="{00000000-0005-0000-0000-0000DB020000}"/>
    <cellStyle name="Comma 2 28" xfId="442" xr:uid="{00000000-0005-0000-0000-0000DC020000}"/>
    <cellStyle name="Comma 2 28 2" xfId="443" xr:uid="{00000000-0005-0000-0000-0000DD020000}"/>
    <cellStyle name="Comma 2 28 3" xfId="444" xr:uid="{00000000-0005-0000-0000-0000DE020000}"/>
    <cellStyle name="Comma 2 29" xfId="445" xr:uid="{00000000-0005-0000-0000-0000DF020000}"/>
    <cellStyle name="Comma 2 29 2" xfId="446" xr:uid="{00000000-0005-0000-0000-0000E0020000}"/>
    <cellStyle name="Comma 2 29 3" xfId="447" xr:uid="{00000000-0005-0000-0000-0000E1020000}"/>
    <cellStyle name="Comma 2 3" xfId="448" xr:uid="{00000000-0005-0000-0000-0000E2020000}"/>
    <cellStyle name="Comma 2 3 2" xfId="449" xr:uid="{00000000-0005-0000-0000-0000E3020000}"/>
    <cellStyle name="Comma 2 3 2 2" xfId="450" xr:uid="{00000000-0005-0000-0000-0000E4020000}"/>
    <cellStyle name="Comma 2 3 2 2 2" xfId="451" xr:uid="{00000000-0005-0000-0000-0000E5020000}"/>
    <cellStyle name="Comma 2 3 2 2 2 2" xfId="452" xr:uid="{00000000-0005-0000-0000-0000E6020000}"/>
    <cellStyle name="Comma 2 3 2 2 2 2 2" xfId="453" xr:uid="{00000000-0005-0000-0000-0000E7020000}"/>
    <cellStyle name="Comma 2 3 2 2 2 2 3" xfId="454" xr:uid="{00000000-0005-0000-0000-0000E8020000}"/>
    <cellStyle name="Comma 2 3 2 2 3" xfId="455" xr:uid="{00000000-0005-0000-0000-0000E9020000}"/>
    <cellStyle name="Comma 2 3 2 2 3 2" xfId="456" xr:uid="{00000000-0005-0000-0000-0000EA020000}"/>
    <cellStyle name="Comma 2 3 2 2 3 3" xfId="457" xr:uid="{00000000-0005-0000-0000-0000EB020000}"/>
    <cellStyle name="Comma 2 3 2 2 4" xfId="458" xr:uid="{00000000-0005-0000-0000-0000EC020000}"/>
    <cellStyle name="Comma 2 3 2 2 5" xfId="459" xr:uid="{00000000-0005-0000-0000-0000ED020000}"/>
    <cellStyle name="Comma 2 3 2 3" xfId="460" xr:uid="{00000000-0005-0000-0000-0000EE020000}"/>
    <cellStyle name="Comma 2 3 2 3 2" xfId="461" xr:uid="{00000000-0005-0000-0000-0000EF020000}"/>
    <cellStyle name="Comma 2 3 2 3 3" xfId="462" xr:uid="{00000000-0005-0000-0000-0000F0020000}"/>
    <cellStyle name="Comma 2 3 2 4" xfId="463" xr:uid="{00000000-0005-0000-0000-0000F1020000}"/>
    <cellStyle name="Comma 2 3 2 4 2" xfId="464" xr:uid="{00000000-0005-0000-0000-0000F2020000}"/>
    <cellStyle name="Comma 2 3 2 4 3" xfId="465" xr:uid="{00000000-0005-0000-0000-0000F3020000}"/>
    <cellStyle name="Comma 2 3 2 5" xfId="466" xr:uid="{00000000-0005-0000-0000-0000F4020000}"/>
    <cellStyle name="Comma 2 3 2 5 2" xfId="467" xr:uid="{00000000-0005-0000-0000-0000F5020000}"/>
    <cellStyle name="Comma 2 3 2 5 3" xfId="468" xr:uid="{00000000-0005-0000-0000-0000F6020000}"/>
    <cellStyle name="Comma 2 3 2 5 4" xfId="469" xr:uid="{00000000-0005-0000-0000-0000F7020000}"/>
    <cellStyle name="Comma 2 3 3" xfId="470" xr:uid="{00000000-0005-0000-0000-0000F8020000}"/>
    <cellStyle name="Comma 2 3 3 2" xfId="471" xr:uid="{00000000-0005-0000-0000-0000F9020000}"/>
    <cellStyle name="Comma 2 3 3 2 2" xfId="472" xr:uid="{00000000-0005-0000-0000-0000FA020000}"/>
    <cellStyle name="Comma 2 3 3 2 3" xfId="473" xr:uid="{00000000-0005-0000-0000-0000FB020000}"/>
    <cellStyle name="Comma 2 3 3 2 4" xfId="474" xr:uid="{00000000-0005-0000-0000-0000FC020000}"/>
    <cellStyle name="Comma 2 3 3 3" xfId="475" xr:uid="{00000000-0005-0000-0000-0000FD020000}"/>
    <cellStyle name="Comma 2 3 4" xfId="476" xr:uid="{00000000-0005-0000-0000-0000FE020000}"/>
    <cellStyle name="Comma 2 3 5" xfId="477" xr:uid="{00000000-0005-0000-0000-0000FF020000}"/>
    <cellStyle name="Comma 2 3 5 2" xfId="478" xr:uid="{00000000-0005-0000-0000-000000030000}"/>
    <cellStyle name="Comma 2 3 5 2 2" xfId="479" xr:uid="{00000000-0005-0000-0000-000001030000}"/>
    <cellStyle name="Comma 2 3 5 2 3" xfId="480" xr:uid="{00000000-0005-0000-0000-000002030000}"/>
    <cellStyle name="Comma 2 3 6" xfId="481" xr:uid="{00000000-0005-0000-0000-000003030000}"/>
    <cellStyle name="Comma 2 3 7" xfId="482" xr:uid="{00000000-0005-0000-0000-000004030000}"/>
    <cellStyle name="Comma 2 30" xfId="483" xr:uid="{00000000-0005-0000-0000-000005030000}"/>
    <cellStyle name="Comma 2 30 2" xfId="484" xr:uid="{00000000-0005-0000-0000-000006030000}"/>
    <cellStyle name="Comma 2 30 3" xfId="485" xr:uid="{00000000-0005-0000-0000-000007030000}"/>
    <cellStyle name="Comma 2 31" xfId="486" xr:uid="{00000000-0005-0000-0000-000008030000}"/>
    <cellStyle name="Comma 2 31 2" xfId="487" xr:uid="{00000000-0005-0000-0000-000009030000}"/>
    <cellStyle name="Comma 2 31 3" xfId="488" xr:uid="{00000000-0005-0000-0000-00000A030000}"/>
    <cellStyle name="Comma 2 32" xfId="489" xr:uid="{00000000-0005-0000-0000-00000B030000}"/>
    <cellStyle name="Comma 2 32 2" xfId="490" xr:uid="{00000000-0005-0000-0000-00000C030000}"/>
    <cellStyle name="Comma 2 32 3" xfId="491" xr:uid="{00000000-0005-0000-0000-00000D030000}"/>
    <cellStyle name="Comma 2 33" xfId="492" xr:uid="{00000000-0005-0000-0000-00000E030000}"/>
    <cellStyle name="Comma 2 33 2" xfId="493" xr:uid="{00000000-0005-0000-0000-00000F030000}"/>
    <cellStyle name="Comma 2 33 3" xfId="494" xr:uid="{00000000-0005-0000-0000-000010030000}"/>
    <cellStyle name="Comma 2 34" xfId="495" xr:uid="{00000000-0005-0000-0000-000011030000}"/>
    <cellStyle name="Comma 2 34 2" xfId="496" xr:uid="{00000000-0005-0000-0000-000012030000}"/>
    <cellStyle name="Comma 2 34 3" xfId="497" xr:uid="{00000000-0005-0000-0000-000013030000}"/>
    <cellStyle name="Comma 2 35" xfId="498" xr:uid="{00000000-0005-0000-0000-000014030000}"/>
    <cellStyle name="Comma 2 35 2" xfId="499" xr:uid="{00000000-0005-0000-0000-000015030000}"/>
    <cellStyle name="Comma 2 35 3" xfId="500" xr:uid="{00000000-0005-0000-0000-000016030000}"/>
    <cellStyle name="Comma 2 36" xfId="501" xr:uid="{00000000-0005-0000-0000-000017030000}"/>
    <cellStyle name="Comma 2 36 2" xfId="502" xr:uid="{00000000-0005-0000-0000-000018030000}"/>
    <cellStyle name="Comma 2 36 3" xfId="503" xr:uid="{00000000-0005-0000-0000-000019030000}"/>
    <cellStyle name="Comma 2 37" xfId="504" xr:uid="{00000000-0005-0000-0000-00001A030000}"/>
    <cellStyle name="Comma 2 37 2" xfId="505" xr:uid="{00000000-0005-0000-0000-00001B030000}"/>
    <cellStyle name="Comma 2 37 3" xfId="506" xr:uid="{00000000-0005-0000-0000-00001C030000}"/>
    <cellStyle name="Comma 2 38" xfId="507" xr:uid="{00000000-0005-0000-0000-00001D030000}"/>
    <cellStyle name="Comma 2 38 2" xfId="508" xr:uid="{00000000-0005-0000-0000-00001E030000}"/>
    <cellStyle name="Comma 2 38 3" xfId="509" xr:uid="{00000000-0005-0000-0000-00001F030000}"/>
    <cellStyle name="Comma 2 39" xfId="510" xr:uid="{00000000-0005-0000-0000-000020030000}"/>
    <cellStyle name="Comma 2 39 2" xfId="511" xr:uid="{00000000-0005-0000-0000-000021030000}"/>
    <cellStyle name="Comma 2 39 3" xfId="512" xr:uid="{00000000-0005-0000-0000-000022030000}"/>
    <cellStyle name="Comma 2 4" xfId="513" xr:uid="{00000000-0005-0000-0000-000023030000}"/>
    <cellStyle name="Comma 2 4 2" xfId="514" xr:uid="{00000000-0005-0000-0000-000024030000}"/>
    <cellStyle name="Comma 2 4 3" xfId="515" xr:uid="{00000000-0005-0000-0000-000025030000}"/>
    <cellStyle name="Comma 2 40" xfId="516" xr:uid="{00000000-0005-0000-0000-000026030000}"/>
    <cellStyle name="Comma 2 40 2" xfId="517" xr:uid="{00000000-0005-0000-0000-000027030000}"/>
    <cellStyle name="Comma 2 40 3" xfId="518" xr:uid="{00000000-0005-0000-0000-000028030000}"/>
    <cellStyle name="Comma 2 41" xfId="519" xr:uid="{00000000-0005-0000-0000-000029030000}"/>
    <cellStyle name="Comma 2 42" xfId="520" xr:uid="{00000000-0005-0000-0000-00002A030000}"/>
    <cellStyle name="Comma 2 43" xfId="521" xr:uid="{00000000-0005-0000-0000-00002B030000}"/>
    <cellStyle name="Comma 2 44" xfId="522" xr:uid="{00000000-0005-0000-0000-00002C030000}"/>
    <cellStyle name="Comma 2 45" xfId="863" xr:uid="{00000000-0005-0000-0000-00002D030000}"/>
    <cellStyle name="Comma 2 5" xfId="523" xr:uid="{00000000-0005-0000-0000-00002E030000}"/>
    <cellStyle name="Comma 2 5 2" xfId="524" xr:uid="{00000000-0005-0000-0000-00002F030000}"/>
    <cellStyle name="Comma 2 5 3" xfId="525" xr:uid="{00000000-0005-0000-0000-000030030000}"/>
    <cellStyle name="Comma 2 6" xfId="526" xr:uid="{00000000-0005-0000-0000-000031030000}"/>
    <cellStyle name="Comma 2 6 2" xfId="527" xr:uid="{00000000-0005-0000-0000-000032030000}"/>
    <cellStyle name="Comma 2 6 3" xfId="528" xr:uid="{00000000-0005-0000-0000-000033030000}"/>
    <cellStyle name="Comma 2 7" xfId="529" xr:uid="{00000000-0005-0000-0000-000034030000}"/>
    <cellStyle name="Comma 2 7 2" xfId="530" xr:uid="{00000000-0005-0000-0000-000035030000}"/>
    <cellStyle name="Comma 2 7 3" xfId="531" xr:uid="{00000000-0005-0000-0000-000036030000}"/>
    <cellStyle name="Comma 2 8" xfId="532" xr:uid="{00000000-0005-0000-0000-000037030000}"/>
    <cellStyle name="Comma 2 8 2" xfId="533" xr:uid="{00000000-0005-0000-0000-000038030000}"/>
    <cellStyle name="Comma 2 8 3" xfId="534" xr:uid="{00000000-0005-0000-0000-000039030000}"/>
    <cellStyle name="Comma 2 9" xfId="535" xr:uid="{00000000-0005-0000-0000-00003A030000}"/>
    <cellStyle name="Comma 2 9 2" xfId="536" xr:uid="{00000000-0005-0000-0000-00003B030000}"/>
    <cellStyle name="Comma 2 9 3" xfId="537" xr:uid="{00000000-0005-0000-0000-00003C030000}"/>
    <cellStyle name="Comma 20" xfId="538" xr:uid="{00000000-0005-0000-0000-00003D030000}"/>
    <cellStyle name="Comma 21" xfId="860" xr:uid="{00000000-0005-0000-0000-00003E030000}"/>
    <cellStyle name="Comma 22" xfId="1170" xr:uid="{00000000-0005-0000-0000-00003F030000}"/>
    <cellStyle name="Comma 3" xfId="539" xr:uid="{00000000-0005-0000-0000-000040030000}"/>
    <cellStyle name="Comma 3 2" xfId="540" xr:uid="{00000000-0005-0000-0000-000041030000}"/>
    <cellStyle name="Comma 3 2 2" xfId="541" xr:uid="{00000000-0005-0000-0000-000042030000}"/>
    <cellStyle name="Comma 3 2 3" xfId="542" xr:uid="{00000000-0005-0000-0000-000043030000}"/>
    <cellStyle name="Comma 3 2 4" xfId="868" xr:uid="{00000000-0005-0000-0000-000044030000}"/>
    <cellStyle name="Comma 3 3" xfId="543" xr:uid="{00000000-0005-0000-0000-000045030000}"/>
    <cellStyle name="Comma 3 3 2" xfId="544" xr:uid="{00000000-0005-0000-0000-000046030000}"/>
    <cellStyle name="Comma 3 3 3" xfId="545" xr:uid="{00000000-0005-0000-0000-000047030000}"/>
    <cellStyle name="Comma 3 3 4" xfId="869" xr:uid="{00000000-0005-0000-0000-000048030000}"/>
    <cellStyle name="Comma 3 4" xfId="546" xr:uid="{00000000-0005-0000-0000-000049030000}"/>
    <cellStyle name="Comma 3 4 2" xfId="870" xr:uid="{00000000-0005-0000-0000-00004A030000}"/>
    <cellStyle name="Comma 3 5" xfId="547" xr:uid="{00000000-0005-0000-0000-00004B030000}"/>
    <cellStyle name="Comma 3 6" xfId="548" xr:uid="{00000000-0005-0000-0000-00004C030000}"/>
    <cellStyle name="Comma 3 7" xfId="866" xr:uid="{00000000-0005-0000-0000-00004D030000}"/>
    <cellStyle name="Comma 3 8" xfId="867" xr:uid="{00000000-0005-0000-0000-00004E030000}"/>
    <cellStyle name="Comma 4" xfId="549" xr:uid="{00000000-0005-0000-0000-00004F030000}"/>
    <cellStyle name="Comma 4 10" xfId="1172" xr:uid="{00000000-0005-0000-0000-000050030000}"/>
    <cellStyle name="Comma 4 11" xfId="1173" xr:uid="{00000000-0005-0000-0000-000051030000}"/>
    <cellStyle name="Comma 4 12" xfId="1174" xr:uid="{00000000-0005-0000-0000-000052030000}"/>
    <cellStyle name="Comma 4 13" xfId="1175" xr:uid="{00000000-0005-0000-0000-000053030000}"/>
    <cellStyle name="Comma 4 14" xfId="1176" xr:uid="{00000000-0005-0000-0000-000054030000}"/>
    <cellStyle name="Comma 4 15" xfId="1177" xr:uid="{00000000-0005-0000-0000-000055030000}"/>
    <cellStyle name="Comma 4 16" xfId="1178" xr:uid="{00000000-0005-0000-0000-000056030000}"/>
    <cellStyle name="Comma 4 17" xfId="1179" xr:uid="{00000000-0005-0000-0000-000057030000}"/>
    <cellStyle name="Comma 4 18" xfId="1171" xr:uid="{00000000-0005-0000-0000-000058030000}"/>
    <cellStyle name="Comma 4 2" xfId="550" xr:uid="{00000000-0005-0000-0000-000059030000}"/>
    <cellStyle name="Comma 4 2 2" xfId="551" xr:uid="{00000000-0005-0000-0000-00005A030000}"/>
    <cellStyle name="Comma 4 2 3" xfId="1181" xr:uid="{00000000-0005-0000-0000-00005B030000}"/>
    <cellStyle name="Comma 4 2 4" xfId="1180" xr:uid="{00000000-0005-0000-0000-00005C030000}"/>
    <cellStyle name="Comma 4 3" xfId="871" xr:uid="{00000000-0005-0000-0000-00005D030000}"/>
    <cellStyle name="Comma 4 4" xfId="1182" xr:uid="{00000000-0005-0000-0000-00005E030000}"/>
    <cellStyle name="Comma 4 5" xfId="1183" xr:uid="{00000000-0005-0000-0000-00005F030000}"/>
    <cellStyle name="Comma 4 6" xfId="1184" xr:uid="{00000000-0005-0000-0000-000060030000}"/>
    <cellStyle name="Comma 4 7" xfId="1185" xr:uid="{00000000-0005-0000-0000-000061030000}"/>
    <cellStyle name="Comma 4 8" xfId="1186" xr:uid="{00000000-0005-0000-0000-000062030000}"/>
    <cellStyle name="Comma 4 9" xfId="1187" xr:uid="{00000000-0005-0000-0000-000063030000}"/>
    <cellStyle name="Comma 5" xfId="552" xr:uid="{00000000-0005-0000-0000-000064030000}"/>
    <cellStyle name="Comma 5 2" xfId="553" xr:uid="{00000000-0005-0000-0000-000065030000}"/>
    <cellStyle name="Comma 5 2 2" xfId="554" xr:uid="{00000000-0005-0000-0000-000066030000}"/>
    <cellStyle name="Comma 5 2 3" xfId="555" xr:uid="{00000000-0005-0000-0000-000067030000}"/>
    <cellStyle name="Comma 5 3" xfId="556" xr:uid="{00000000-0005-0000-0000-000068030000}"/>
    <cellStyle name="Comma 5 4" xfId="557" xr:uid="{00000000-0005-0000-0000-000069030000}"/>
    <cellStyle name="Comma 6" xfId="558" xr:uid="{00000000-0005-0000-0000-00006A030000}"/>
    <cellStyle name="Comma 6 2" xfId="559" xr:uid="{00000000-0005-0000-0000-00006B030000}"/>
    <cellStyle name="Comma 6 2 2" xfId="560" xr:uid="{00000000-0005-0000-0000-00006C030000}"/>
    <cellStyle name="Comma 6 2 3" xfId="561" xr:uid="{00000000-0005-0000-0000-00006D030000}"/>
    <cellStyle name="Comma 6 3" xfId="562" xr:uid="{00000000-0005-0000-0000-00006E030000}"/>
    <cellStyle name="Comma 6 3 2" xfId="563" xr:uid="{00000000-0005-0000-0000-00006F030000}"/>
    <cellStyle name="Comma 6 3 3" xfId="564" xr:uid="{00000000-0005-0000-0000-000070030000}"/>
    <cellStyle name="Comma 6 4" xfId="565" xr:uid="{00000000-0005-0000-0000-000071030000}"/>
    <cellStyle name="Comma 6 4 2" xfId="566" xr:uid="{00000000-0005-0000-0000-000072030000}"/>
    <cellStyle name="Comma 6 4 3" xfId="567" xr:uid="{00000000-0005-0000-0000-000073030000}"/>
    <cellStyle name="Comma 6 5" xfId="568" xr:uid="{00000000-0005-0000-0000-000074030000}"/>
    <cellStyle name="Comma 6 5 2" xfId="569" xr:uid="{00000000-0005-0000-0000-000075030000}"/>
    <cellStyle name="Comma 6 5 3" xfId="570" xr:uid="{00000000-0005-0000-0000-000076030000}"/>
    <cellStyle name="Comma 6 6" xfId="571" xr:uid="{00000000-0005-0000-0000-000077030000}"/>
    <cellStyle name="Comma 6 6 2" xfId="572" xr:uid="{00000000-0005-0000-0000-000078030000}"/>
    <cellStyle name="Comma 6 6 3" xfId="573" xr:uid="{00000000-0005-0000-0000-000079030000}"/>
    <cellStyle name="Comma 6 7" xfId="574" xr:uid="{00000000-0005-0000-0000-00007A030000}"/>
    <cellStyle name="Comma 6 8" xfId="575" xr:uid="{00000000-0005-0000-0000-00007B030000}"/>
    <cellStyle name="Comma 7" xfId="576" xr:uid="{00000000-0005-0000-0000-00007C030000}"/>
    <cellStyle name="Comma 8" xfId="577" xr:uid="{00000000-0005-0000-0000-00007D030000}"/>
    <cellStyle name="Comma 8 2" xfId="578" xr:uid="{00000000-0005-0000-0000-00007E030000}"/>
    <cellStyle name="Comma 9" xfId="579" xr:uid="{00000000-0005-0000-0000-00007F030000}"/>
    <cellStyle name="Euro" xfId="580" xr:uid="{00000000-0005-0000-0000-000080030000}"/>
    <cellStyle name="Explanatory Text" xfId="16" builtinId="53" customBuiltin="1"/>
    <cellStyle name="Explanatory Text 2" xfId="581" xr:uid="{00000000-0005-0000-0000-000082030000}"/>
    <cellStyle name="Explanatory Text 2 2" xfId="1188" xr:uid="{00000000-0005-0000-0000-000083030000}"/>
    <cellStyle name="Explanatory Text 2 3" xfId="1189" xr:uid="{00000000-0005-0000-0000-000084030000}"/>
    <cellStyle name="Explanatory Text 3" xfId="582" xr:uid="{00000000-0005-0000-0000-000085030000}"/>
    <cellStyle name="Explanatory Text 3 2" xfId="1190" xr:uid="{00000000-0005-0000-0000-000086030000}"/>
    <cellStyle name="Explanatory Text 4" xfId="583" xr:uid="{00000000-0005-0000-0000-000087030000}"/>
    <cellStyle name="Good" xfId="7" builtinId="26" customBuiltin="1"/>
    <cellStyle name="Good 2" xfId="584" xr:uid="{00000000-0005-0000-0000-000089030000}"/>
    <cellStyle name="Good 2 2" xfId="1192" xr:uid="{00000000-0005-0000-0000-00008A030000}"/>
    <cellStyle name="Good 2 3" xfId="1193" xr:uid="{00000000-0005-0000-0000-00008B030000}"/>
    <cellStyle name="Good 2 4" xfId="1194" xr:uid="{00000000-0005-0000-0000-00008C030000}"/>
    <cellStyle name="Good 2 5" xfId="1191" xr:uid="{00000000-0005-0000-0000-00008D030000}"/>
    <cellStyle name="Good 3" xfId="585" xr:uid="{00000000-0005-0000-0000-00008E030000}"/>
    <cellStyle name="Good 3 2" xfId="1196" xr:uid="{00000000-0005-0000-0000-00008F030000}"/>
    <cellStyle name="Good 3 3" xfId="1197" xr:uid="{00000000-0005-0000-0000-000090030000}"/>
    <cellStyle name="Good 3 4" xfId="1195" xr:uid="{00000000-0005-0000-0000-000091030000}"/>
    <cellStyle name="Good 4" xfId="586" xr:uid="{00000000-0005-0000-0000-000092030000}"/>
    <cellStyle name="Heading 1" xfId="3" builtinId="16" customBuiltin="1"/>
    <cellStyle name="Heading 1 2" xfId="587" xr:uid="{00000000-0005-0000-0000-000094030000}"/>
    <cellStyle name="Heading 1 2 2" xfId="1198" xr:uid="{00000000-0005-0000-0000-000095030000}"/>
    <cellStyle name="Heading 1 2 3" xfId="1199" xr:uid="{00000000-0005-0000-0000-000096030000}"/>
    <cellStyle name="Heading 1 3" xfId="588" xr:uid="{00000000-0005-0000-0000-000097030000}"/>
    <cellStyle name="Heading 1 3 2" xfId="1200" xr:uid="{00000000-0005-0000-0000-000098030000}"/>
    <cellStyle name="Heading 1 4" xfId="589" xr:uid="{00000000-0005-0000-0000-000099030000}"/>
    <cellStyle name="Heading 2" xfId="4" builtinId="17" customBuiltin="1"/>
    <cellStyle name="Heading 2 2" xfId="590" xr:uid="{00000000-0005-0000-0000-00009B030000}"/>
    <cellStyle name="Heading 2 2 2" xfId="1201" xr:uid="{00000000-0005-0000-0000-00009C030000}"/>
    <cellStyle name="Heading 2 2 3" xfId="1202" xr:uid="{00000000-0005-0000-0000-00009D030000}"/>
    <cellStyle name="Heading 2 3" xfId="591" xr:uid="{00000000-0005-0000-0000-00009E030000}"/>
    <cellStyle name="Heading 2 3 2" xfId="1203" xr:uid="{00000000-0005-0000-0000-00009F030000}"/>
    <cellStyle name="Heading 2 4" xfId="592" xr:uid="{00000000-0005-0000-0000-0000A0030000}"/>
    <cellStyle name="Heading 3" xfId="5" builtinId="18" customBuiltin="1"/>
    <cellStyle name="Heading 3 2" xfId="593" xr:uid="{00000000-0005-0000-0000-0000A2030000}"/>
    <cellStyle name="Heading 3 2 2" xfId="1204" xr:uid="{00000000-0005-0000-0000-0000A3030000}"/>
    <cellStyle name="Heading 3 2 3" xfId="1205" xr:uid="{00000000-0005-0000-0000-0000A4030000}"/>
    <cellStyle name="Heading 3 3" xfId="594" xr:uid="{00000000-0005-0000-0000-0000A5030000}"/>
    <cellStyle name="Heading 3 3 2" xfId="1206" xr:uid="{00000000-0005-0000-0000-0000A6030000}"/>
    <cellStyle name="Heading 3 4" xfId="595" xr:uid="{00000000-0005-0000-0000-0000A7030000}"/>
    <cellStyle name="Heading 4" xfId="6" builtinId="19" customBuiltin="1"/>
    <cellStyle name="Heading 4 2" xfId="596" xr:uid="{00000000-0005-0000-0000-0000A9030000}"/>
    <cellStyle name="Heading 4 2 2" xfId="1207" xr:uid="{00000000-0005-0000-0000-0000AA030000}"/>
    <cellStyle name="Heading 4 2 3" xfId="1208" xr:uid="{00000000-0005-0000-0000-0000AB030000}"/>
    <cellStyle name="Heading 4 3" xfId="597" xr:uid="{00000000-0005-0000-0000-0000AC030000}"/>
    <cellStyle name="Heading 4 3 2" xfId="1209" xr:uid="{00000000-0005-0000-0000-0000AD030000}"/>
    <cellStyle name="Heading 4 4" xfId="598" xr:uid="{00000000-0005-0000-0000-0000AE030000}"/>
    <cellStyle name="Hyperlink" xfId="1413" builtinId="8"/>
    <cellStyle name="Hyperlink 2" xfId="1210" xr:uid="{00000000-0005-0000-0000-0000AF030000}"/>
    <cellStyle name="Hyperlink 4" xfId="1211" xr:uid="{00000000-0005-0000-0000-0000B0030000}"/>
    <cellStyle name="Input" xfId="10" builtinId="20" customBuiltin="1"/>
    <cellStyle name="Input 2" xfId="599" xr:uid="{00000000-0005-0000-0000-0000B2030000}"/>
    <cellStyle name="Input 2 2" xfId="1213" xr:uid="{00000000-0005-0000-0000-0000B3030000}"/>
    <cellStyle name="Input 2 3" xfId="1214" xr:uid="{00000000-0005-0000-0000-0000B4030000}"/>
    <cellStyle name="Input 2 4" xfId="1215" xr:uid="{00000000-0005-0000-0000-0000B5030000}"/>
    <cellStyle name="Input 2 5" xfId="1212" xr:uid="{00000000-0005-0000-0000-0000B6030000}"/>
    <cellStyle name="Input 3" xfId="600" xr:uid="{00000000-0005-0000-0000-0000B7030000}"/>
    <cellStyle name="Input 3 2" xfId="1217" xr:uid="{00000000-0005-0000-0000-0000B8030000}"/>
    <cellStyle name="Input 3 3" xfId="1218" xr:uid="{00000000-0005-0000-0000-0000B9030000}"/>
    <cellStyle name="Input 3 4" xfId="1216" xr:uid="{00000000-0005-0000-0000-0000BA030000}"/>
    <cellStyle name="Input 4" xfId="601" xr:uid="{00000000-0005-0000-0000-0000BB030000}"/>
    <cellStyle name="Linked Cell" xfId="13" builtinId="24" customBuiltin="1"/>
    <cellStyle name="Linked Cell 2" xfId="602" xr:uid="{00000000-0005-0000-0000-0000BD030000}"/>
    <cellStyle name="Linked Cell 2 2" xfId="1219" xr:uid="{00000000-0005-0000-0000-0000BE030000}"/>
    <cellStyle name="Linked Cell 2 3" xfId="1220" xr:uid="{00000000-0005-0000-0000-0000BF030000}"/>
    <cellStyle name="Linked Cell 3" xfId="603" xr:uid="{00000000-0005-0000-0000-0000C0030000}"/>
    <cellStyle name="Linked Cell 3 2" xfId="1221" xr:uid="{00000000-0005-0000-0000-0000C1030000}"/>
    <cellStyle name="Linked Cell 4" xfId="604" xr:uid="{00000000-0005-0000-0000-0000C2030000}"/>
    <cellStyle name="Neutral" xfId="9" builtinId="28" customBuiltin="1"/>
    <cellStyle name="Neutral 2" xfId="605" xr:uid="{00000000-0005-0000-0000-0000C4030000}"/>
    <cellStyle name="Neutral 2 2" xfId="1223" xr:uid="{00000000-0005-0000-0000-0000C5030000}"/>
    <cellStyle name="Neutral 2 3" xfId="1224" xr:uid="{00000000-0005-0000-0000-0000C6030000}"/>
    <cellStyle name="Neutral 2 4" xfId="1225" xr:uid="{00000000-0005-0000-0000-0000C7030000}"/>
    <cellStyle name="Neutral 2 5" xfId="1222" xr:uid="{00000000-0005-0000-0000-0000C8030000}"/>
    <cellStyle name="Neutral 3" xfId="606" xr:uid="{00000000-0005-0000-0000-0000C9030000}"/>
    <cellStyle name="Neutral 3 2" xfId="1227" xr:uid="{00000000-0005-0000-0000-0000CA030000}"/>
    <cellStyle name="Neutral 3 3" xfId="1228" xr:uid="{00000000-0005-0000-0000-0000CB030000}"/>
    <cellStyle name="Neutral 3 4" xfId="1226" xr:uid="{00000000-0005-0000-0000-0000CC030000}"/>
    <cellStyle name="Neutral 4" xfId="607" xr:uid="{00000000-0005-0000-0000-0000CD030000}"/>
    <cellStyle name="Normal" xfId="0" builtinId="0"/>
    <cellStyle name="Normal 10" xfId="608" xr:uid="{00000000-0005-0000-0000-0000CF030000}"/>
    <cellStyle name="Normal 10 2" xfId="1230" xr:uid="{00000000-0005-0000-0000-0000D0030000}"/>
    <cellStyle name="Normal 10 3" xfId="1229" xr:uid="{00000000-0005-0000-0000-0000D1030000}"/>
    <cellStyle name="Normal 11" xfId="609" xr:uid="{00000000-0005-0000-0000-0000D2030000}"/>
    <cellStyle name="Normal 11 2" xfId="1232" xr:uid="{00000000-0005-0000-0000-0000D3030000}"/>
    <cellStyle name="Normal 11 3" xfId="1231" xr:uid="{00000000-0005-0000-0000-0000D4030000}"/>
    <cellStyle name="Normal 12" xfId="610" xr:uid="{00000000-0005-0000-0000-0000D5030000}"/>
    <cellStyle name="Normal 13" xfId="611" xr:uid="{00000000-0005-0000-0000-0000D6030000}"/>
    <cellStyle name="Normal 13 2" xfId="612" xr:uid="{00000000-0005-0000-0000-0000D7030000}"/>
    <cellStyle name="Normal 13 3" xfId="613" xr:uid="{00000000-0005-0000-0000-0000D8030000}"/>
    <cellStyle name="Normal 13 4" xfId="1233" xr:uid="{00000000-0005-0000-0000-0000D9030000}"/>
    <cellStyle name="Normal 14" xfId="614" xr:uid="{00000000-0005-0000-0000-0000DA030000}"/>
    <cellStyle name="Normal 15" xfId="615" xr:uid="{00000000-0005-0000-0000-0000DB030000}"/>
    <cellStyle name="Normal 15 2" xfId="616" xr:uid="{00000000-0005-0000-0000-0000DC030000}"/>
    <cellStyle name="Normal 16" xfId="617" xr:uid="{00000000-0005-0000-0000-0000DD030000}"/>
    <cellStyle name="Normal 16 2" xfId="618" xr:uid="{00000000-0005-0000-0000-0000DE030000}"/>
    <cellStyle name="Normal 17" xfId="619" xr:uid="{00000000-0005-0000-0000-0000DF030000}"/>
    <cellStyle name="Normal 17 2" xfId="620" xr:uid="{00000000-0005-0000-0000-0000E0030000}"/>
    <cellStyle name="Normal 18" xfId="621" xr:uid="{00000000-0005-0000-0000-0000E1030000}"/>
    <cellStyle name="Normal 18 2" xfId="622" xr:uid="{00000000-0005-0000-0000-0000E2030000}"/>
    <cellStyle name="Normal 19" xfId="623" xr:uid="{00000000-0005-0000-0000-0000E3030000}"/>
    <cellStyle name="Normal 19 2" xfId="624" xr:uid="{00000000-0005-0000-0000-0000E4030000}"/>
    <cellStyle name="Normal 2" xfId="1" xr:uid="{00000000-0005-0000-0000-0000E5030000}"/>
    <cellStyle name="Normal 2 10" xfId="625" xr:uid="{00000000-0005-0000-0000-0000E6030000}"/>
    <cellStyle name="Normal 2 11" xfId="626" xr:uid="{00000000-0005-0000-0000-0000E7030000}"/>
    <cellStyle name="Normal 2 12" xfId="627" xr:uid="{00000000-0005-0000-0000-0000E8030000}"/>
    <cellStyle name="Normal 2 13" xfId="628" xr:uid="{00000000-0005-0000-0000-0000E9030000}"/>
    <cellStyle name="Normal 2 14" xfId="629" xr:uid="{00000000-0005-0000-0000-0000EA030000}"/>
    <cellStyle name="Normal 2 15" xfId="862" xr:uid="{00000000-0005-0000-0000-0000EB030000}"/>
    <cellStyle name="Normal 2 2" xfId="630" xr:uid="{00000000-0005-0000-0000-0000EC030000}"/>
    <cellStyle name="Normal 2 2 10" xfId="631" xr:uid="{00000000-0005-0000-0000-0000ED030000}"/>
    <cellStyle name="Normal 2 2 11" xfId="632" xr:uid="{00000000-0005-0000-0000-0000EE030000}"/>
    <cellStyle name="Normal 2 2 2" xfId="633" xr:uid="{00000000-0005-0000-0000-0000EF030000}"/>
    <cellStyle name="Normal 2 2 2 2" xfId="634" xr:uid="{00000000-0005-0000-0000-0000F0030000}"/>
    <cellStyle name="Normal 2 2 2 2 2" xfId="635" xr:uid="{00000000-0005-0000-0000-0000F1030000}"/>
    <cellStyle name="Normal 2 2 2 2 2 2" xfId="636" xr:uid="{00000000-0005-0000-0000-0000F2030000}"/>
    <cellStyle name="Normal 2 2 2 2 2 3" xfId="637" xr:uid="{00000000-0005-0000-0000-0000F3030000}"/>
    <cellStyle name="Normal 2 2 2 2 2 4" xfId="638" xr:uid="{00000000-0005-0000-0000-0000F4030000}"/>
    <cellStyle name="Normal 2 2 2 2 2 5" xfId="639" xr:uid="{00000000-0005-0000-0000-0000F5030000}"/>
    <cellStyle name="Normal 2 2 2 2 2 6" xfId="640" xr:uid="{00000000-0005-0000-0000-0000F6030000}"/>
    <cellStyle name="Normal 2 2 2 2 2 7" xfId="641" xr:uid="{00000000-0005-0000-0000-0000F7030000}"/>
    <cellStyle name="Normal 2 2 2 2 2 8" xfId="642" xr:uid="{00000000-0005-0000-0000-0000F8030000}"/>
    <cellStyle name="Normal 2 2 2 2 3" xfId="643" xr:uid="{00000000-0005-0000-0000-0000F9030000}"/>
    <cellStyle name="Normal 2 2 2 2 4" xfId="644" xr:uid="{00000000-0005-0000-0000-0000FA030000}"/>
    <cellStyle name="Normal 2 2 2 2 5" xfId="645" xr:uid="{00000000-0005-0000-0000-0000FB030000}"/>
    <cellStyle name="Normal 2 2 2 2 6" xfId="646" xr:uid="{00000000-0005-0000-0000-0000FC030000}"/>
    <cellStyle name="Normal 2 2 2 2 7" xfId="647" xr:uid="{00000000-0005-0000-0000-0000FD030000}"/>
    <cellStyle name="Normal 2 2 2 2 8" xfId="648" xr:uid="{00000000-0005-0000-0000-0000FE030000}"/>
    <cellStyle name="Normal 2 2 2 3" xfId="649" xr:uid="{00000000-0005-0000-0000-0000FF030000}"/>
    <cellStyle name="Normal 2 2 2 4" xfId="650" xr:uid="{00000000-0005-0000-0000-000000040000}"/>
    <cellStyle name="Normal 2 2 2 5" xfId="651" xr:uid="{00000000-0005-0000-0000-000001040000}"/>
    <cellStyle name="Normal 2 2 2 6" xfId="652" xr:uid="{00000000-0005-0000-0000-000002040000}"/>
    <cellStyle name="Normal 2 2 2 7" xfId="653" xr:uid="{00000000-0005-0000-0000-000003040000}"/>
    <cellStyle name="Normal 2 2 2 8" xfId="654" xr:uid="{00000000-0005-0000-0000-000004040000}"/>
    <cellStyle name="Normal 2 2 2 9" xfId="655" xr:uid="{00000000-0005-0000-0000-000005040000}"/>
    <cellStyle name="Normal 2 2 3" xfId="656" xr:uid="{00000000-0005-0000-0000-000006040000}"/>
    <cellStyle name="Normal 2 2 4" xfId="657" xr:uid="{00000000-0005-0000-0000-000007040000}"/>
    <cellStyle name="Normal 2 2 5" xfId="658" xr:uid="{00000000-0005-0000-0000-000008040000}"/>
    <cellStyle name="Normal 2 2 5 2" xfId="659" xr:uid="{00000000-0005-0000-0000-000009040000}"/>
    <cellStyle name="Normal 2 2 6" xfId="660" xr:uid="{00000000-0005-0000-0000-00000A040000}"/>
    <cellStyle name="Normal 2 2 7" xfId="661" xr:uid="{00000000-0005-0000-0000-00000B040000}"/>
    <cellStyle name="Normal 2 2 8" xfId="662" xr:uid="{00000000-0005-0000-0000-00000C040000}"/>
    <cellStyle name="Normal 2 2 9" xfId="663" xr:uid="{00000000-0005-0000-0000-00000D040000}"/>
    <cellStyle name="Normal 2 3" xfId="664" xr:uid="{00000000-0005-0000-0000-00000E040000}"/>
    <cellStyle name="Normal 2 3 2" xfId="665" xr:uid="{00000000-0005-0000-0000-00000F040000}"/>
    <cellStyle name="Normal 2 3 2 2" xfId="666" xr:uid="{00000000-0005-0000-0000-000010040000}"/>
    <cellStyle name="Normal 2 3 3" xfId="667" xr:uid="{00000000-0005-0000-0000-000011040000}"/>
    <cellStyle name="Normal 2 4" xfId="668" xr:uid="{00000000-0005-0000-0000-000012040000}"/>
    <cellStyle name="Normal 2 5" xfId="669" xr:uid="{00000000-0005-0000-0000-000013040000}"/>
    <cellStyle name="Normal 2 5 2" xfId="670" xr:uid="{00000000-0005-0000-0000-000014040000}"/>
    <cellStyle name="Normal 2 6" xfId="671" xr:uid="{00000000-0005-0000-0000-000015040000}"/>
    <cellStyle name="Normal 2 7" xfId="672" xr:uid="{00000000-0005-0000-0000-000016040000}"/>
    <cellStyle name="Normal 2 8" xfId="673" xr:uid="{00000000-0005-0000-0000-000017040000}"/>
    <cellStyle name="Normal 2 9" xfId="674" xr:uid="{00000000-0005-0000-0000-000018040000}"/>
    <cellStyle name="Normal 20" xfId="675" xr:uid="{00000000-0005-0000-0000-000019040000}"/>
    <cellStyle name="Normal 21" xfId="676" xr:uid="{00000000-0005-0000-0000-00001A040000}"/>
    <cellStyle name="Normal 22" xfId="677" xr:uid="{00000000-0005-0000-0000-00001B040000}"/>
    <cellStyle name="Normal 23" xfId="43" xr:uid="{00000000-0005-0000-0000-00001C040000}"/>
    <cellStyle name="Normal 24" xfId="859" xr:uid="{00000000-0005-0000-0000-00001D040000}"/>
    <cellStyle name="Normal 24 2" xfId="1235" xr:uid="{00000000-0005-0000-0000-00001E040000}"/>
    <cellStyle name="Normal 24 3" xfId="1234" xr:uid="{00000000-0005-0000-0000-00001F040000}"/>
    <cellStyle name="Normal 3" xfId="678" xr:uid="{00000000-0005-0000-0000-000020040000}"/>
    <cellStyle name="Normal 3 10" xfId="679" xr:uid="{00000000-0005-0000-0000-000021040000}"/>
    <cellStyle name="Normal 3 11" xfId="865" xr:uid="{00000000-0005-0000-0000-000022040000}"/>
    <cellStyle name="Normal 3 11 2" xfId="1237" xr:uid="{00000000-0005-0000-0000-000023040000}"/>
    <cellStyle name="Normal 3 11 3" xfId="1236" xr:uid="{00000000-0005-0000-0000-000024040000}"/>
    <cellStyle name="Normal 3 12" xfId="1238" xr:uid="{00000000-0005-0000-0000-000025040000}"/>
    <cellStyle name="Normal 3 13" xfId="1239" xr:uid="{00000000-0005-0000-0000-000026040000}"/>
    <cellStyle name="Normal 3 14" xfId="1240" xr:uid="{00000000-0005-0000-0000-000027040000}"/>
    <cellStyle name="Normal 3 15" xfId="1241" xr:uid="{00000000-0005-0000-0000-000028040000}"/>
    <cellStyle name="Normal 3 16" xfId="1242" xr:uid="{00000000-0005-0000-0000-000029040000}"/>
    <cellStyle name="Normal 3 17" xfId="1243" xr:uid="{00000000-0005-0000-0000-00002A040000}"/>
    <cellStyle name="Normal 3 2" xfId="680" xr:uid="{00000000-0005-0000-0000-00002B040000}"/>
    <cellStyle name="Normal 3 2 2" xfId="681" xr:uid="{00000000-0005-0000-0000-00002C040000}"/>
    <cellStyle name="Normal 3 2 2 2" xfId="1244" xr:uid="{00000000-0005-0000-0000-00002D040000}"/>
    <cellStyle name="Normal 3 2 2 3" xfId="1245" xr:uid="{00000000-0005-0000-0000-00002E040000}"/>
    <cellStyle name="Normal 3 2 2 3 2" xfId="1246" xr:uid="{00000000-0005-0000-0000-00002F040000}"/>
    <cellStyle name="Normal 3 2 2 4" xfId="1247" xr:uid="{00000000-0005-0000-0000-000030040000}"/>
    <cellStyle name="Normal 3 3" xfId="682" xr:uid="{00000000-0005-0000-0000-000031040000}"/>
    <cellStyle name="Normal 3 3 2" xfId="683" xr:uid="{00000000-0005-0000-0000-000032040000}"/>
    <cellStyle name="Normal 3 4" xfId="684" xr:uid="{00000000-0005-0000-0000-000033040000}"/>
    <cellStyle name="Normal 3 4 2" xfId="1249" xr:uid="{00000000-0005-0000-0000-000034040000}"/>
    <cellStyle name="Normal 3 4 3" xfId="1250" xr:uid="{00000000-0005-0000-0000-000035040000}"/>
    <cellStyle name="Normal 3 4 4" xfId="1248" xr:uid="{00000000-0005-0000-0000-000036040000}"/>
    <cellStyle name="Normal 3 5" xfId="685" xr:uid="{00000000-0005-0000-0000-000037040000}"/>
    <cellStyle name="Normal 3 6" xfId="686" xr:uid="{00000000-0005-0000-0000-000038040000}"/>
    <cellStyle name="Normal 3 7" xfId="687" xr:uid="{00000000-0005-0000-0000-000039040000}"/>
    <cellStyle name="Normal 3 8" xfId="688" xr:uid="{00000000-0005-0000-0000-00003A040000}"/>
    <cellStyle name="Normal 3 9" xfId="689" xr:uid="{00000000-0005-0000-0000-00003B040000}"/>
    <cellStyle name="Normal 33" xfId="1251" xr:uid="{00000000-0005-0000-0000-00003C040000}"/>
    <cellStyle name="Normal 37" xfId="1252" xr:uid="{00000000-0005-0000-0000-00003D040000}"/>
    <cellStyle name="Normal 38" xfId="1253" xr:uid="{00000000-0005-0000-0000-00003E040000}"/>
    <cellStyle name="Normal 39" xfId="1254" xr:uid="{00000000-0005-0000-0000-00003F040000}"/>
    <cellStyle name="Normal 4" xfId="690" xr:uid="{00000000-0005-0000-0000-000040040000}"/>
    <cellStyle name="Normal 4 10" xfId="1256" xr:uid="{00000000-0005-0000-0000-000041040000}"/>
    <cellStyle name="Normal 4 11" xfId="1257" xr:uid="{00000000-0005-0000-0000-000042040000}"/>
    <cellStyle name="Normal 4 12" xfId="1258" xr:uid="{00000000-0005-0000-0000-000043040000}"/>
    <cellStyle name="Normal 4 13" xfId="1259" xr:uid="{00000000-0005-0000-0000-000044040000}"/>
    <cellStyle name="Normal 4 14" xfId="1260" xr:uid="{00000000-0005-0000-0000-000045040000}"/>
    <cellStyle name="Normal 4 15" xfId="1261" xr:uid="{00000000-0005-0000-0000-000046040000}"/>
    <cellStyle name="Normal 4 16" xfId="1262" xr:uid="{00000000-0005-0000-0000-000047040000}"/>
    <cellStyle name="Normal 4 17" xfId="1263" xr:uid="{00000000-0005-0000-0000-000048040000}"/>
    <cellStyle name="Normal 4 18" xfId="1255" xr:uid="{00000000-0005-0000-0000-000049040000}"/>
    <cellStyle name="Normal 4 2" xfId="691" xr:uid="{00000000-0005-0000-0000-00004A040000}"/>
    <cellStyle name="Normal 4 2 2" xfId="1265" xr:uid="{00000000-0005-0000-0000-00004B040000}"/>
    <cellStyle name="Normal 4 2 3" xfId="1266" xr:uid="{00000000-0005-0000-0000-00004C040000}"/>
    <cellStyle name="Normal 4 2 4" xfId="1264" xr:uid="{00000000-0005-0000-0000-00004D040000}"/>
    <cellStyle name="Normal 4 3" xfId="1267" xr:uid="{00000000-0005-0000-0000-00004E040000}"/>
    <cellStyle name="Normal 4 4" xfId="1268" xr:uid="{00000000-0005-0000-0000-00004F040000}"/>
    <cellStyle name="Normal 4 5" xfId="1269" xr:uid="{00000000-0005-0000-0000-000050040000}"/>
    <cellStyle name="Normal 4 6" xfId="1270" xr:uid="{00000000-0005-0000-0000-000051040000}"/>
    <cellStyle name="Normal 4 7" xfId="1271" xr:uid="{00000000-0005-0000-0000-000052040000}"/>
    <cellStyle name="Normal 4 8" xfId="1272" xr:uid="{00000000-0005-0000-0000-000053040000}"/>
    <cellStyle name="Normal 4 9" xfId="1273" xr:uid="{00000000-0005-0000-0000-000054040000}"/>
    <cellStyle name="Normal 40" xfId="1274" xr:uid="{00000000-0005-0000-0000-000055040000}"/>
    <cellStyle name="Normal 41" xfId="1275" xr:uid="{00000000-0005-0000-0000-000056040000}"/>
    <cellStyle name="Normal 42" xfId="1276" xr:uid="{00000000-0005-0000-0000-000057040000}"/>
    <cellStyle name="Normal 43" xfId="1277" xr:uid="{00000000-0005-0000-0000-000058040000}"/>
    <cellStyle name="Normal 44" xfId="1278" xr:uid="{00000000-0005-0000-0000-000059040000}"/>
    <cellStyle name="Normal 45" xfId="1279" xr:uid="{00000000-0005-0000-0000-00005A040000}"/>
    <cellStyle name="Normal 46" xfId="1280" xr:uid="{00000000-0005-0000-0000-00005B040000}"/>
    <cellStyle name="Normal 47" xfId="1281" xr:uid="{00000000-0005-0000-0000-00005C040000}"/>
    <cellStyle name="Normal 48" xfId="1282" xr:uid="{00000000-0005-0000-0000-00005D040000}"/>
    <cellStyle name="Normal 49" xfId="1283" xr:uid="{00000000-0005-0000-0000-00005E040000}"/>
    <cellStyle name="Normal 5" xfId="692" xr:uid="{00000000-0005-0000-0000-00005F040000}"/>
    <cellStyle name="Normal 5 10" xfId="1284" xr:uid="{00000000-0005-0000-0000-000060040000}"/>
    <cellStyle name="Normal 5 11" xfId="1285" xr:uid="{00000000-0005-0000-0000-000061040000}"/>
    <cellStyle name="Normal 5 12" xfId="1286" xr:uid="{00000000-0005-0000-0000-000062040000}"/>
    <cellStyle name="Normal 5 13" xfId="1287" xr:uid="{00000000-0005-0000-0000-000063040000}"/>
    <cellStyle name="Normal 5 14" xfId="1288" xr:uid="{00000000-0005-0000-0000-000064040000}"/>
    <cellStyle name="Normal 5 15" xfId="1289" xr:uid="{00000000-0005-0000-0000-000065040000}"/>
    <cellStyle name="Normal 5 16" xfId="1290" xr:uid="{00000000-0005-0000-0000-000066040000}"/>
    <cellStyle name="Normal 5 17" xfId="1291" xr:uid="{00000000-0005-0000-0000-000067040000}"/>
    <cellStyle name="Normal 5 18" xfId="1292" xr:uid="{00000000-0005-0000-0000-000068040000}"/>
    <cellStyle name="Normal 5 19" xfId="1293" xr:uid="{00000000-0005-0000-0000-000069040000}"/>
    <cellStyle name="Normal 5 2" xfId="872" xr:uid="{00000000-0005-0000-0000-00006A040000}"/>
    <cellStyle name="Normal 5 2 2" xfId="1295" xr:uid="{00000000-0005-0000-0000-00006B040000}"/>
    <cellStyle name="Normal 5 2 3" xfId="1294" xr:uid="{00000000-0005-0000-0000-00006C040000}"/>
    <cellStyle name="Normal 5 20" xfId="1296" xr:uid="{00000000-0005-0000-0000-00006D040000}"/>
    <cellStyle name="Normal 5 21" xfId="1297" xr:uid="{00000000-0005-0000-0000-00006E040000}"/>
    <cellStyle name="Normal 5 22" xfId="1298" xr:uid="{00000000-0005-0000-0000-00006F040000}"/>
    <cellStyle name="Normal 5 23" xfId="1299" xr:uid="{00000000-0005-0000-0000-000070040000}"/>
    <cellStyle name="Normal 5 24" xfId="1300" xr:uid="{00000000-0005-0000-0000-000071040000}"/>
    <cellStyle name="Normal 5 25" xfId="1301" xr:uid="{00000000-0005-0000-0000-000072040000}"/>
    <cellStyle name="Normal 5 26" xfId="1302" xr:uid="{00000000-0005-0000-0000-000073040000}"/>
    <cellStyle name="Normal 5 27" xfId="1303" xr:uid="{00000000-0005-0000-0000-000074040000}"/>
    <cellStyle name="Normal 5 3" xfId="1304" xr:uid="{00000000-0005-0000-0000-000075040000}"/>
    <cellStyle name="Normal 5 4" xfId="1305" xr:uid="{00000000-0005-0000-0000-000076040000}"/>
    <cellStyle name="Normal 5 5" xfId="1306" xr:uid="{00000000-0005-0000-0000-000077040000}"/>
    <cellStyle name="Normal 5 6" xfId="1307" xr:uid="{00000000-0005-0000-0000-000078040000}"/>
    <cellStyle name="Normal 5 7" xfId="1308" xr:uid="{00000000-0005-0000-0000-000079040000}"/>
    <cellStyle name="Normal 5 8" xfId="1309" xr:uid="{00000000-0005-0000-0000-00007A040000}"/>
    <cellStyle name="Normal 5 9" xfId="1310" xr:uid="{00000000-0005-0000-0000-00007B040000}"/>
    <cellStyle name="Normal 50" xfId="1311" xr:uid="{00000000-0005-0000-0000-00007C040000}"/>
    <cellStyle name="Normal 51" xfId="1312" xr:uid="{00000000-0005-0000-0000-00007D040000}"/>
    <cellStyle name="Normal 52" xfId="1313" xr:uid="{00000000-0005-0000-0000-00007E040000}"/>
    <cellStyle name="Normal 53" xfId="1314" xr:uid="{00000000-0005-0000-0000-00007F040000}"/>
    <cellStyle name="Normal 54" xfId="1315" xr:uid="{00000000-0005-0000-0000-000080040000}"/>
    <cellStyle name="Normal 55" xfId="1316" xr:uid="{00000000-0005-0000-0000-000081040000}"/>
    <cellStyle name="Normal 56" xfId="1317" xr:uid="{00000000-0005-0000-0000-000082040000}"/>
    <cellStyle name="Normal 57" xfId="1318" xr:uid="{00000000-0005-0000-0000-000083040000}"/>
    <cellStyle name="Normal 58" xfId="1319" xr:uid="{00000000-0005-0000-0000-000084040000}"/>
    <cellStyle name="Normal 59" xfId="1320" xr:uid="{00000000-0005-0000-0000-000085040000}"/>
    <cellStyle name="Normal 6" xfId="693" xr:uid="{00000000-0005-0000-0000-000086040000}"/>
    <cellStyle name="Normal 6 2" xfId="694" xr:uid="{00000000-0005-0000-0000-000087040000}"/>
    <cellStyle name="Normal 6 3" xfId="695" xr:uid="{00000000-0005-0000-0000-000088040000}"/>
    <cellStyle name="Normal 6 4" xfId="1321" xr:uid="{00000000-0005-0000-0000-000089040000}"/>
    <cellStyle name="Normal 60" xfId="1322" xr:uid="{00000000-0005-0000-0000-00008A040000}"/>
    <cellStyle name="Normal 61" xfId="1323" xr:uid="{00000000-0005-0000-0000-00008B040000}"/>
    <cellStyle name="Normal 62" xfId="1324" xr:uid="{00000000-0005-0000-0000-00008C040000}"/>
    <cellStyle name="Normal 7" xfId="696" xr:uid="{00000000-0005-0000-0000-00008D040000}"/>
    <cellStyle name="Normal 7 2" xfId="1326" xr:uid="{00000000-0005-0000-0000-00008E040000}"/>
    <cellStyle name="Normal 7 3" xfId="1325" xr:uid="{00000000-0005-0000-0000-00008F040000}"/>
    <cellStyle name="Normal 8" xfId="697" xr:uid="{00000000-0005-0000-0000-000090040000}"/>
    <cellStyle name="Normal 8 2" xfId="1328" xr:uid="{00000000-0005-0000-0000-000091040000}"/>
    <cellStyle name="Normal 8 3" xfId="1327" xr:uid="{00000000-0005-0000-0000-000092040000}"/>
    <cellStyle name="Normal 9" xfId="698" xr:uid="{00000000-0005-0000-0000-000093040000}"/>
    <cellStyle name="Normal 9 2" xfId="1330" xr:uid="{00000000-0005-0000-0000-000094040000}"/>
    <cellStyle name="Normal 9 3" xfId="1329" xr:uid="{00000000-0005-0000-0000-000095040000}"/>
    <cellStyle name="Note 10" xfId="1331" xr:uid="{00000000-0005-0000-0000-000096040000}"/>
    <cellStyle name="Note 10 2" xfId="1332" xr:uid="{00000000-0005-0000-0000-000097040000}"/>
    <cellStyle name="Note 11" xfId="1333" xr:uid="{00000000-0005-0000-0000-000098040000}"/>
    <cellStyle name="Note 11 2" xfId="1334" xr:uid="{00000000-0005-0000-0000-000099040000}"/>
    <cellStyle name="Note 12" xfId="1335" xr:uid="{00000000-0005-0000-0000-00009A040000}"/>
    <cellStyle name="Note 12 2" xfId="1336" xr:uid="{00000000-0005-0000-0000-00009B040000}"/>
    <cellStyle name="Note 13" xfId="1337" xr:uid="{00000000-0005-0000-0000-00009C040000}"/>
    <cellStyle name="Note 13 2" xfId="1338" xr:uid="{00000000-0005-0000-0000-00009D040000}"/>
    <cellStyle name="Note 14" xfId="1339" xr:uid="{00000000-0005-0000-0000-00009E040000}"/>
    <cellStyle name="Note 14 2" xfId="1340" xr:uid="{00000000-0005-0000-0000-00009F040000}"/>
    <cellStyle name="Note 2" xfId="699" xr:uid="{00000000-0005-0000-0000-0000A0040000}"/>
    <cellStyle name="Note 2 10" xfId="1342" xr:uid="{00000000-0005-0000-0000-0000A1040000}"/>
    <cellStyle name="Note 2 10 2" xfId="1343" xr:uid="{00000000-0005-0000-0000-0000A2040000}"/>
    <cellStyle name="Note 2 11" xfId="1344" xr:uid="{00000000-0005-0000-0000-0000A3040000}"/>
    <cellStyle name="Note 2 11 2" xfId="1345" xr:uid="{00000000-0005-0000-0000-0000A4040000}"/>
    <cellStyle name="Note 2 12" xfId="1346" xr:uid="{00000000-0005-0000-0000-0000A5040000}"/>
    <cellStyle name="Note 2 12 2" xfId="1347" xr:uid="{00000000-0005-0000-0000-0000A6040000}"/>
    <cellStyle name="Note 2 13" xfId="1348" xr:uid="{00000000-0005-0000-0000-0000A7040000}"/>
    <cellStyle name="Note 2 13 2" xfId="1349" xr:uid="{00000000-0005-0000-0000-0000A8040000}"/>
    <cellStyle name="Note 2 14" xfId="1350" xr:uid="{00000000-0005-0000-0000-0000A9040000}"/>
    <cellStyle name="Note 2 14 2" xfId="1351" xr:uid="{00000000-0005-0000-0000-0000AA040000}"/>
    <cellStyle name="Note 2 15" xfId="1352" xr:uid="{00000000-0005-0000-0000-0000AB040000}"/>
    <cellStyle name="Note 2 16" xfId="1353" xr:uid="{00000000-0005-0000-0000-0000AC040000}"/>
    <cellStyle name="Note 2 17" xfId="1341" xr:uid="{00000000-0005-0000-0000-0000AD040000}"/>
    <cellStyle name="Note 2 2" xfId="700" xr:uid="{00000000-0005-0000-0000-0000AE040000}"/>
    <cellStyle name="Note 2 2 2" xfId="1355" xr:uid="{00000000-0005-0000-0000-0000AF040000}"/>
    <cellStyle name="Note 2 2 3" xfId="1356" xr:uid="{00000000-0005-0000-0000-0000B0040000}"/>
    <cellStyle name="Note 2 2 4" xfId="1354" xr:uid="{00000000-0005-0000-0000-0000B1040000}"/>
    <cellStyle name="Note 2 3" xfId="701" xr:uid="{00000000-0005-0000-0000-0000B2040000}"/>
    <cellStyle name="Note 2 3 2" xfId="1358" xr:uid="{00000000-0005-0000-0000-0000B3040000}"/>
    <cellStyle name="Note 2 3 3" xfId="1359" xr:uid="{00000000-0005-0000-0000-0000B4040000}"/>
    <cellStyle name="Note 2 3 4" xfId="1357" xr:uid="{00000000-0005-0000-0000-0000B5040000}"/>
    <cellStyle name="Note 2 4" xfId="1360" xr:uid="{00000000-0005-0000-0000-0000B6040000}"/>
    <cellStyle name="Note 2 4 2" xfId="1361" xr:uid="{00000000-0005-0000-0000-0000B7040000}"/>
    <cellStyle name="Note 2 5" xfId="1362" xr:uid="{00000000-0005-0000-0000-0000B8040000}"/>
    <cellStyle name="Note 2 5 2" xfId="1363" xr:uid="{00000000-0005-0000-0000-0000B9040000}"/>
    <cellStyle name="Note 2 6" xfId="1364" xr:uid="{00000000-0005-0000-0000-0000BA040000}"/>
    <cellStyle name="Note 2 6 2" xfId="1365" xr:uid="{00000000-0005-0000-0000-0000BB040000}"/>
    <cellStyle name="Note 2 7" xfId="1366" xr:uid="{00000000-0005-0000-0000-0000BC040000}"/>
    <cellStyle name="Note 2 7 2" xfId="1367" xr:uid="{00000000-0005-0000-0000-0000BD040000}"/>
    <cellStyle name="Note 2 8" xfId="1368" xr:uid="{00000000-0005-0000-0000-0000BE040000}"/>
    <cellStyle name="Note 2 8 2" xfId="1369" xr:uid="{00000000-0005-0000-0000-0000BF040000}"/>
    <cellStyle name="Note 2 9" xfId="1370" xr:uid="{00000000-0005-0000-0000-0000C0040000}"/>
    <cellStyle name="Note 2 9 2" xfId="1371" xr:uid="{00000000-0005-0000-0000-0000C1040000}"/>
    <cellStyle name="Note 3" xfId="702" xr:uid="{00000000-0005-0000-0000-0000C2040000}"/>
    <cellStyle name="Note 3 2" xfId="703" xr:uid="{00000000-0005-0000-0000-0000C3040000}"/>
    <cellStyle name="Note 3 2 2" xfId="1374" xr:uid="{00000000-0005-0000-0000-0000C4040000}"/>
    <cellStyle name="Note 3 2 3" xfId="1375" xr:uid="{00000000-0005-0000-0000-0000C5040000}"/>
    <cellStyle name="Note 3 2 4" xfId="1373" xr:uid="{00000000-0005-0000-0000-0000C6040000}"/>
    <cellStyle name="Note 3 3" xfId="704" xr:uid="{00000000-0005-0000-0000-0000C7040000}"/>
    <cellStyle name="Note 3 3 2" xfId="1377" xr:uid="{00000000-0005-0000-0000-0000C8040000}"/>
    <cellStyle name="Note 3 3 3" xfId="1376" xr:uid="{00000000-0005-0000-0000-0000C9040000}"/>
    <cellStyle name="Note 3 4" xfId="1378" xr:uid="{00000000-0005-0000-0000-0000CA040000}"/>
    <cellStyle name="Note 3 5" xfId="1372" xr:uid="{00000000-0005-0000-0000-0000CB040000}"/>
    <cellStyle name="Note 4" xfId="705" xr:uid="{00000000-0005-0000-0000-0000CC040000}"/>
    <cellStyle name="Note 4 2" xfId="706" xr:uid="{00000000-0005-0000-0000-0000CD040000}"/>
    <cellStyle name="Note 4 2 2" xfId="1381" xr:uid="{00000000-0005-0000-0000-0000CE040000}"/>
    <cellStyle name="Note 4 2 3" xfId="1380" xr:uid="{00000000-0005-0000-0000-0000CF040000}"/>
    <cellStyle name="Note 4 3" xfId="707" xr:uid="{00000000-0005-0000-0000-0000D0040000}"/>
    <cellStyle name="Note 4 4" xfId="1382" xr:uid="{00000000-0005-0000-0000-0000D1040000}"/>
    <cellStyle name="Note 4 5" xfId="1379" xr:uid="{00000000-0005-0000-0000-0000D2040000}"/>
    <cellStyle name="Note 5" xfId="850" xr:uid="{00000000-0005-0000-0000-0000D3040000}"/>
    <cellStyle name="Note 5 2" xfId="1383" xr:uid="{00000000-0005-0000-0000-0000D4040000}"/>
    <cellStyle name="Note 6" xfId="1384" xr:uid="{00000000-0005-0000-0000-0000D5040000}"/>
    <cellStyle name="Note 6 2" xfId="1385" xr:uid="{00000000-0005-0000-0000-0000D6040000}"/>
    <cellStyle name="Note 7" xfId="1386" xr:uid="{00000000-0005-0000-0000-0000D7040000}"/>
    <cellStyle name="Note 7 2" xfId="1387" xr:uid="{00000000-0005-0000-0000-0000D8040000}"/>
    <cellStyle name="Note 8" xfId="1388" xr:uid="{00000000-0005-0000-0000-0000D9040000}"/>
    <cellStyle name="Note 8 2" xfId="1389" xr:uid="{00000000-0005-0000-0000-0000DA040000}"/>
    <cellStyle name="Note 9" xfId="1390" xr:uid="{00000000-0005-0000-0000-0000DB040000}"/>
    <cellStyle name="Note 9 2" xfId="1391" xr:uid="{00000000-0005-0000-0000-0000DC040000}"/>
    <cellStyle name="Output" xfId="11" builtinId="21" customBuiltin="1"/>
    <cellStyle name="Output 2" xfId="708" xr:uid="{00000000-0005-0000-0000-0000DE040000}"/>
    <cellStyle name="Output 2 2" xfId="1393" xr:uid="{00000000-0005-0000-0000-0000DF040000}"/>
    <cellStyle name="Output 2 3" xfId="1394" xr:uid="{00000000-0005-0000-0000-0000E0040000}"/>
    <cellStyle name="Output 2 4" xfId="1395" xr:uid="{00000000-0005-0000-0000-0000E1040000}"/>
    <cellStyle name="Output 2 5" xfId="1392" xr:uid="{00000000-0005-0000-0000-0000E2040000}"/>
    <cellStyle name="Output 3" xfId="709" xr:uid="{00000000-0005-0000-0000-0000E3040000}"/>
    <cellStyle name="Output 3 2" xfId="1397" xr:uid="{00000000-0005-0000-0000-0000E4040000}"/>
    <cellStyle name="Output 3 3" xfId="1398" xr:uid="{00000000-0005-0000-0000-0000E5040000}"/>
    <cellStyle name="Output 3 4" xfId="1396" xr:uid="{00000000-0005-0000-0000-0000E6040000}"/>
    <cellStyle name="Output 4" xfId="710" xr:uid="{00000000-0005-0000-0000-0000E7040000}"/>
    <cellStyle name="Percent 10" xfId="711" xr:uid="{00000000-0005-0000-0000-0000E8040000}"/>
    <cellStyle name="Percent 10 2" xfId="712" xr:uid="{00000000-0005-0000-0000-0000E9040000}"/>
    <cellStyle name="Percent 10 2 2" xfId="713" xr:uid="{00000000-0005-0000-0000-0000EA040000}"/>
    <cellStyle name="Percent 10 2 3" xfId="714" xr:uid="{00000000-0005-0000-0000-0000EB040000}"/>
    <cellStyle name="Percent 10 3" xfId="715" xr:uid="{00000000-0005-0000-0000-0000EC040000}"/>
    <cellStyle name="Percent 10 3 2" xfId="716" xr:uid="{00000000-0005-0000-0000-0000ED040000}"/>
    <cellStyle name="Percent 10 3 3" xfId="717" xr:uid="{00000000-0005-0000-0000-0000EE040000}"/>
    <cellStyle name="Percent 10 4" xfId="718" xr:uid="{00000000-0005-0000-0000-0000EF040000}"/>
    <cellStyle name="Percent 10 4 2" xfId="719" xr:uid="{00000000-0005-0000-0000-0000F0040000}"/>
    <cellStyle name="Percent 10 4 3" xfId="720" xr:uid="{00000000-0005-0000-0000-0000F1040000}"/>
    <cellStyle name="Percent 2" xfId="721" xr:uid="{00000000-0005-0000-0000-0000F2040000}"/>
    <cellStyle name="Percent 2 10" xfId="722" xr:uid="{00000000-0005-0000-0000-0000F3040000}"/>
    <cellStyle name="Percent 2 10 2" xfId="723" xr:uid="{00000000-0005-0000-0000-0000F4040000}"/>
    <cellStyle name="Percent 2 10 3" xfId="724" xr:uid="{00000000-0005-0000-0000-0000F5040000}"/>
    <cellStyle name="Percent 2 11" xfId="725" xr:uid="{00000000-0005-0000-0000-0000F6040000}"/>
    <cellStyle name="Percent 2 11 2" xfId="726" xr:uid="{00000000-0005-0000-0000-0000F7040000}"/>
    <cellStyle name="Percent 2 11 3" xfId="727" xr:uid="{00000000-0005-0000-0000-0000F8040000}"/>
    <cellStyle name="Percent 2 12" xfId="728" xr:uid="{00000000-0005-0000-0000-0000F9040000}"/>
    <cellStyle name="Percent 2 12 2" xfId="729" xr:uid="{00000000-0005-0000-0000-0000FA040000}"/>
    <cellStyle name="Percent 2 12 3" xfId="730" xr:uid="{00000000-0005-0000-0000-0000FB040000}"/>
    <cellStyle name="Percent 2 13" xfId="731" xr:uid="{00000000-0005-0000-0000-0000FC040000}"/>
    <cellStyle name="Percent 2 13 2" xfId="732" xr:uid="{00000000-0005-0000-0000-0000FD040000}"/>
    <cellStyle name="Percent 2 13 3" xfId="733" xr:uid="{00000000-0005-0000-0000-0000FE040000}"/>
    <cellStyle name="Percent 2 14" xfId="734" xr:uid="{00000000-0005-0000-0000-0000FF040000}"/>
    <cellStyle name="Percent 2 14 2" xfId="735" xr:uid="{00000000-0005-0000-0000-000000050000}"/>
    <cellStyle name="Percent 2 14 3" xfId="736" xr:uid="{00000000-0005-0000-0000-000001050000}"/>
    <cellStyle name="Percent 2 15" xfId="737" xr:uid="{00000000-0005-0000-0000-000002050000}"/>
    <cellStyle name="Percent 2 15 2" xfId="738" xr:uid="{00000000-0005-0000-0000-000003050000}"/>
    <cellStyle name="Percent 2 15 3" xfId="739" xr:uid="{00000000-0005-0000-0000-000004050000}"/>
    <cellStyle name="Percent 2 16" xfId="740" xr:uid="{00000000-0005-0000-0000-000005050000}"/>
    <cellStyle name="Percent 2 16 2" xfId="741" xr:uid="{00000000-0005-0000-0000-000006050000}"/>
    <cellStyle name="Percent 2 16 3" xfId="742" xr:uid="{00000000-0005-0000-0000-000007050000}"/>
    <cellStyle name="Percent 2 17" xfId="743" xr:uid="{00000000-0005-0000-0000-000008050000}"/>
    <cellStyle name="Percent 2 17 2" xfId="744" xr:uid="{00000000-0005-0000-0000-000009050000}"/>
    <cellStyle name="Percent 2 17 3" xfId="745" xr:uid="{00000000-0005-0000-0000-00000A050000}"/>
    <cellStyle name="Percent 2 18" xfId="746" xr:uid="{00000000-0005-0000-0000-00000B050000}"/>
    <cellStyle name="Percent 2 18 2" xfId="747" xr:uid="{00000000-0005-0000-0000-00000C050000}"/>
    <cellStyle name="Percent 2 18 3" xfId="748" xr:uid="{00000000-0005-0000-0000-00000D050000}"/>
    <cellStyle name="Percent 2 19" xfId="749" xr:uid="{00000000-0005-0000-0000-00000E050000}"/>
    <cellStyle name="Percent 2 19 2" xfId="750" xr:uid="{00000000-0005-0000-0000-00000F050000}"/>
    <cellStyle name="Percent 2 19 3" xfId="751" xr:uid="{00000000-0005-0000-0000-000010050000}"/>
    <cellStyle name="Percent 2 2" xfId="752" xr:uid="{00000000-0005-0000-0000-000011050000}"/>
    <cellStyle name="Percent 2 2 2" xfId="753" xr:uid="{00000000-0005-0000-0000-000012050000}"/>
    <cellStyle name="Percent 2 2 3" xfId="754" xr:uid="{00000000-0005-0000-0000-000013050000}"/>
    <cellStyle name="Percent 2 20" xfId="755" xr:uid="{00000000-0005-0000-0000-000014050000}"/>
    <cellStyle name="Percent 2 20 2" xfId="756" xr:uid="{00000000-0005-0000-0000-000015050000}"/>
    <cellStyle name="Percent 2 20 3" xfId="757" xr:uid="{00000000-0005-0000-0000-000016050000}"/>
    <cellStyle name="Percent 2 21" xfId="758" xr:uid="{00000000-0005-0000-0000-000017050000}"/>
    <cellStyle name="Percent 2 21 2" xfId="759" xr:uid="{00000000-0005-0000-0000-000018050000}"/>
    <cellStyle name="Percent 2 21 3" xfId="760" xr:uid="{00000000-0005-0000-0000-000019050000}"/>
    <cellStyle name="Percent 2 22" xfId="761" xr:uid="{00000000-0005-0000-0000-00001A050000}"/>
    <cellStyle name="Percent 2 22 2" xfId="762" xr:uid="{00000000-0005-0000-0000-00001B050000}"/>
    <cellStyle name="Percent 2 22 3" xfId="763" xr:uid="{00000000-0005-0000-0000-00001C050000}"/>
    <cellStyle name="Percent 2 23" xfId="764" xr:uid="{00000000-0005-0000-0000-00001D050000}"/>
    <cellStyle name="Percent 2 23 2" xfId="765" xr:uid="{00000000-0005-0000-0000-00001E050000}"/>
    <cellStyle name="Percent 2 23 3" xfId="766" xr:uid="{00000000-0005-0000-0000-00001F050000}"/>
    <cellStyle name="Percent 2 24" xfId="767" xr:uid="{00000000-0005-0000-0000-000020050000}"/>
    <cellStyle name="Percent 2 24 2" xfId="768" xr:uid="{00000000-0005-0000-0000-000021050000}"/>
    <cellStyle name="Percent 2 24 3" xfId="769" xr:uid="{00000000-0005-0000-0000-000022050000}"/>
    <cellStyle name="Percent 2 25" xfId="770" xr:uid="{00000000-0005-0000-0000-000023050000}"/>
    <cellStyle name="Percent 2 25 2" xfId="771" xr:uid="{00000000-0005-0000-0000-000024050000}"/>
    <cellStyle name="Percent 2 25 3" xfId="772" xr:uid="{00000000-0005-0000-0000-000025050000}"/>
    <cellStyle name="Percent 2 26" xfId="773" xr:uid="{00000000-0005-0000-0000-000026050000}"/>
    <cellStyle name="Percent 2 26 2" xfId="774" xr:uid="{00000000-0005-0000-0000-000027050000}"/>
    <cellStyle name="Percent 2 26 3" xfId="775" xr:uid="{00000000-0005-0000-0000-000028050000}"/>
    <cellStyle name="Percent 2 27" xfId="776" xr:uid="{00000000-0005-0000-0000-000029050000}"/>
    <cellStyle name="Percent 2 27 2" xfId="777" xr:uid="{00000000-0005-0000-0000-00002A050000}"/>
    <cellStyle name="Percent 2 27 3" xfId="778" xr:uid="{00000000-0005-0000-0000-00002B050000}"/>
    <cellStyle name="Percent 2 28" xfId="779" xr:uid="{00000000-0005-0000-0000-00002C050000}"/>
    <cellStyle name="Percent 2 28 2" xfId="780" xr:uid="{00000000-0005-0000-0000-00002D050000}"/>
    <cellStyle name="Percent 2 28 3" xfId="781" xr:uid="{00000000-0005-0000-0000-00002E050000}"/>
    <cellStyle name="Percent 2 29" xfId="782" xr:uid="{00000000-0005-0000-0000-00002F050000}"/>
    <cellStyle name="Percent 2 29 2" xfId="783" xr:uid="{00000000-0005-0000-0000-000030050000}"/>
    <cellStyle name="Percent 2 29 3" xfId="784" xr:uid="{00000000-0005-0000-0000-000031050000}"/>
    <cellStyle name="Percent 2 3" xfId="785" xr:uid="{00000000-0005-0000-0000-000032050000}"/>
    <cellStyle name="Percent 2 3 2" xfId="786" xr:uid="{00000000-0005-0000-0000-000033050000}"/>
    <cellStyle name="Percent 2 3 3" xfId="787" xr:uid="{00000000-0005-0000-0000-000034050000}"/>
    <cellStyle name="Percent 2 30" xfId="788" xr:uid="{00000000-0005-0000-0000-000035050000}"/>
    <cellStyle name="Percent 2 30 2" xfId="789" xr:uid="{00000000-0005-0000-0000-000036050000}"/>
    <cellStyle name="Percent 2 30 3" xfId="790" xr:uid="{00000000-0005-0000-0000-000037050000}"/>
    <cellStyle name="Percent 2 31" xfId="791" xr:uid="{00000000-0005-0000-0000-000038050000}"/>
    <cellStyle name="Percent 2 31 2" xfId="792" xr:uid="{00000000-0005-0000-0000-000039050000}"/>
    <cellStyle name="Percent 2 31 3" xfId="793" xr:uid="{00000000-0005-0000-0000-00003A050000}"/>
    <cellStyle name="Percent 2 32" xfId="794" xr:uid="{00000000-0005-0000-0000-00003B050000}"/>
    <cellStyle name="Percent 2 32 2" xfId="795" xr:uid="{00000000-0005-0000-0000-00003C050000}"/>
    <cellStyle name="Percent 2 32 3" xfId="796" xr:uid="{00000000-0005-0000-0000-00003D050000}"/>
    <cellStyle name="Percent 2 33" xfId="797" xr:uid="{00000000-0005-0000-0000-00003E050000}"/>
    <cellStyle name="Percent 2 33 2" xfId="798" xr:uid="{00000000-0005-0000-0000-00003F050000}"/>
    <cellStyle name="Percent 2 33 3" xfId="799" xr:uid="{00000000-0005-0000-0000-000040050000}"/>
    <cellStyle name="Percent 2 34" xfId="800" xr:uid="{00000000-0005-0000-0000-000041050000}"/>
    <cellStyle name="Percent 2 34 2" xfId="801" xr:uid="{00000000-0005-0000-0000-000042050000}"/>
    <cellStyle name="Percent 2 34 3" xfId="802" xr:uid="{00000000-0005-0000-0000-000043050000}"/>
    <cellStyle name="Percent 2 35" xfId="803" xr:uid="{00000000-0005-0000-0000-000044050000}"/>
    <cellStyle name="Percent 2 35 2" xfId="804" xr:uid="{00000000-0005-0000-0000-000045050000}"/>
    <cellStyle name="Percent 2 35 3" xfId="805" xr:uid="{00000000-0005-0000-0000-000046050000}"/>
    <cellStyle name="Percent 2 36" xfId="806" xr:uid="{00000000-0005-0000-0000-000047050000}"/>
    <cellStyle name="Percent 2 36 2" xfId="807" xr:uid="{00000000-0005-0000-0000-000048050000}"/>
    <cellStyle name="Percent 2 36 3" xfId="808" xr:uid="{00000000-0005-0000-0000-000049050000}"/>
    <cellStyle name="Percent 2 37" xfId="809" xr:uid="{00000000-0005-0000-0000-00004A050000}"/>
    <cellStyle name="Percent 2 37 2" xfId="810" xr:uid="{00000000-0005-0000-0000-00004B050000}"/>
    <cellStyle name="Percent 2 37 3" xfId="811" xr:uid="{00000000-0005-0000-0000-00004C050000}"/>
    <cellStyle name="Percent 2 38" xfId="812" xr:uid="{00000000-0005-0000-0000-00004D050000}"/>
    <cellStyle name="Percent 2 38 2" xfId="813" xr:uid="{00000000-0005-0000-0000-00004E050000}"/>
    <cellStyle name="Percent 2 38 3" xfId="814" xr:uid="{00000000-0005-0000-0000-00004F050000}"/>
    <cellStyle name="Percent 2 39" xfId="815" xr:uid="{00000000-0005-0000-0000-000050050000}"/>
    <cellStyle name="Percent 2 39 2" xfId="816" xr:uid="{00000000-0005-0000-0000-000051050000}"/>
    <cellStyle name="Percent 2 39 3" xfId="817" xr:uid="{00000000-0005-0000-0000-000052050000}"/>
    <cellStyle name="Percent 2 4" xfId="818" xr:uid="{00000000-0005-0000-0000-000053050000}"/>
    <cellStyle name="Percent 2 4 2" xfId="819" xr:uid="{00000000-0005-0000-0000-000054050000}"/>
    <cellStyle name="Percent 2 4 3" xfId="820" xr:uid="{00000000-0005-0000-0000-000055050000}"/>
    <cellStyle name="Percent 2 40" xfId="821" xr:uid="{00000000-0005-0000-0000-000056050000}"/>
    <cellStyle name="Percent 2 40 2" xfId="822" xr:uid="{00000000-0005-0000-0000-000057050000}"/>
    <cellStyle name="Percent 2 40 3" xfId="823" xr:uid="{00000000-0005-0000-0000-000058050000}"/>
    <cellStyle name="Percent 2 5" xfId="824" xr:uid="{00000000-0005-0000-0000-000059050000}"/>
    <cellStyle name="Percent 2 5 2" xfId="825" xr:uid="{00000000-0005-0000-0000-00005A050000}"/>
    <cellStyle name="Percent 2 5 3" xfId="826" xr:uid="{00000000-0005-0000-0000-00005B050000}"/>
    <cellStyle name="Percent 2 6" xfId="827" xr:uid="{00000000-0005-0000-0000-00005C050000}"/>
    <cellStyle name="Percent 2 6 2" xfId="828" xr:uid="{00000000-0005-0000-0000-00005D050000}"/>
    <cellStyle name="Percent 2 6 3" xfId="829" xr:uid="{00000000-0005-0000-0000-00005E050000}"/>
    <cellStyle name="Percent 2 7" xfId="830" xr:uid="{00000000-0005-0000-0000-00005F050000}"/>
    <cellStyle name="Percent 2 7 2" xfId="831" xr:uid="{00000000-0005-0000-0000-000060050000}"/>
    <cellStyle name="Percent 2 7 3" xfId="832" xr:uid="{00000000-0005-0000-0000-000061050000}"/>
    <cellStyle name="Percent 2 8" xfId="833" xr:uid="{00000000-0005-0000-0000-000062050000}"/>
    <cellStyle name="Percent 2 8 2" xfId="834" xr:uid="{00000000-0005-0000-0000-000063050000}"/>
    <cellStyle name="Percent 2 8 3" xfId="835" xr:uid="{00000000-0005-0000-0000-000064050000}"/>
    <cellStyle name="Percent 2 9" xfId="836" xr:uid="{00000000-0005-0000-0000-000065050000}"/>
    <cellStyle name="Percent 2 9 2" xfId="837" xr:uid="{00000000-0005-0000-0000-000066050000}"/>
    <cellStyle name="Percent 2 9 3" xfId="838" xr:uid="{00000000-0005-0000-0000-000067050000}"/>
    <cellStyle name="Percent 3" xfId="839" xr:uid="{00000000-0005-0000-0000-000068050000}"/>
    <cellStyle name="Percent 4" xfId="861" xr:uid="{00000000-0005-0000-0000-000069050000}"/>
    <cellStyle name="Title" xfId="2" builtinId="15" customBuiltin="1"/>
    <cellStyle name="Title 2" xfId="840" xr:uid="{00000000-0005-0000-0000-00006B050000}"/>
    <cellStyle name="Title 2 2" xfId="1400" xr:uid="{00000000-0005-0000-0000-00006C050000}"/>
    <cellStyle name="Title 2 3" xfId="1401" xr:uid="{00000000-0005-0000-0000-00006D050000}"/>
    <cellStyle name="Title 2 4" xfId="1402" xr:uid="{00000000-0005-0000-0000-00006E050000}"/>
    <cellStyle name="Title 2 5" xfId="1399" xr:uid="{00000000-0005-0000-0000-00006F050000}"/>
    <cellStyle name="Title 3" xfId="841" xr:uid="{00000000-0005-0000-0000-000070050000}"/>
    <cellStyle name="Title 3 2" xfId="1404" xr:uid="{00000000-0005-0000-0000-000071050000}"/>
    <cellStyle name="Title 3 3" xfId="1405" xr:uid="{00000000-0005-0000-0000-000072050000}"/>
    <cellStyle name="Title 3 4" xfId="1403" xr:uid="{00000000-0005-0000-0000-000073050000}"/>
    <cellStyle name="Title 4" xfId="842" xr:uid="{00000000-0005-0000-0000-000074050000}"/>
    <cellStyle name="Title 5" xfId="849" xr:uid="{00000000-0005-0000-0000-000075050000}"/>
    <cellStyle name="Total" xfId="17" builtinId="25" customBuiltin="1"/>
    <cellStyle name="Total 2" xfId="843" xr:uid="{00000000-0005-0000-0000-000077050000}"/>
    <cellStyle name="Total 2 2" xfId="1406" xr:uid="{00000000-0005-0000-0000-000078050000}"/>
    <cellStyle name="Total 2 3" xfId="1407" xr:uid="{00000000-0005-0000-0000-000079050000}"/>
    <cellStyle name="Total 3" xfId="844" xr:uid="{00000000-0005-0000-0000-00007A050000}"/>
    <cellStyle name="Total 3 2" xfId="1408" xr:uid="{00000000-0005-0000-0000-00007B050000}"/>
    <cellStyle name="Total 4" xfId="845" xr:uid="{00000000-0005-0000-0000-00007C050000}"/>
    <cellStyle name="Warning Text" xfId="15" builtinId="11" customBuiltin="1"/>
    <cellStyle name="Warning Text 2" xfId="846" xr:uid="{00000000-0005-0000-0000-00007E050000}"/>
    <cellStyle name="Warning Text 2 2" xfId="1409" xr:uid="{00000000-0005-0000-0000-00007F050000}"/>
    <cellStyle name="Warning Text 2 3" xfId="1410" xr:uid="{00000000-0005-0000-0000-000080050000}"/>
    <cellStyle name="Warning Text 3" xfId="847" xr:uid="{00000000-0005-0000-0000-000081050000}"/>
    <cellStyle name="Warning Text 3 2" xfId="1411" xr:uid="{00000000-0005-0000-0000-000082050000}"/>
    <cellStyle name="Warning Text 4" xfId="848" xr:uid="{00000000-0005-0000-0000-000083050000}"/>
  </cellStyles>
  <dxfs count="0"/>
  <tableStyles count="0" defaultTableStyle="TableStyleMedium2" defaultPivotStyle="PivotStyleLight16"/>
  <colors>
    <mruColors>
      <color rgb="FF000000"/>
      <color rgb="FF3787AB"/>
      <color rgb="FF99C8DE"/>
      <color rgb="FFADD4E5"/>
      <color rgb="FFC5E1ED"/>
      <color rgb="FF77B0DB"/>
      <color rgb="FF94C4E8"/>
      <color rgb="FF7AA4BC"/>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40640</xdr:colOff>
      <xdr:row>0</xdr:row>
      <xdr:rowOff>86360</xdr:rowOff>
    </xdr:from>
    <xdr:to>
      <xdr:col>2</xdr:col>
      <xdr:colOff>497840</xdr:colOff>
      <xdr:row>2</xdr:row>
      <xdr:rowOff>127000</xdr:rowOff>
    </xdr:to>
    <xdr:pic>
      <xdr:nvPicPr>
        <xdr:cNvPr id="2" name="Picture 1">
          <a:extLst>
            <a:ext uri="{FF2B5EF4-FFF2-40B4-BE49-F238E27FC236}">
              <a16:creationId xmlns:a16="http://schemas.microsoft.com/office/drawing/2014/main" id="{AE032897-E06B-6D95-D603-23EE401EA279}"/>
            </a:ext>
          </a:extLst>
        </xdr:cNvPr>
        <xdr:cNvPicPr>
          <a:picLocks noChangeAspect="1"/>
        </xdr:cNvPicPr>
      </xdr:nvPicPr>
      <xdr:blipFill>
        <a:blip xmlns:r="http://schemas.openxmlformats.org/officeDocument/2006/relationships" r:embed="rId1"/>
        <a:stretch>
          <a:fillRect/>
        </a:stretch>
      </xdr:blipFill>
      <xdr:spPr>
        <a:xfrm>
          <a:off x="416560" y="8636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91440</xdr:rowOff>
    </xdr:from>
    <xdr:to>
      <xdr:col>2</xdr:col>
      <xdr:colOff>497840</xdr:colOff>
      <xdr:row>2</xdr:row>
      <xdr:rowOff>162560</xdr:rowOff>
    </xdr:to>
    <xdr:pic>
      <xdr:nvPicPr>
        <xdr:cNvPr id="2" name="Picture 1">
          <a:extLst>
            <a:ext uri="{FF2B5EF4-FFF2-40B4-BE49-F238E27FC236}">
              <a16:creationId xmlns:a16="http://schemas.microsoft.com/office/drawing/2014/main" id="{CC30C97B-411A-4067-A03F-28A47F96A066}"/>
            </a:ext>
          </a:extLst>
        </xdr:cNvPr>
        <xdr:cNvPicPr>
          <a:picLocks noChangeAspect="1"/>
        </xdr:cNvPicPr>
      </xdr:nvPicPr>
      <xdr:blipFill>
        <a:blip xmlns:r="http://schemas.openxmlformats.org/officeDocument/2006/relationships" r:embed="rId1"/>
        <a:stretch>
          <a:fillRect/>
        </a:stretch>
      </xdr:blipFill>
      <xdr:spPr>
        <a:xfrm>
          <a:off x="416560" y="91440"/>
          <a:ext cx="457200"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76200</xdr:rowOff>
    </xdr:from>
    <xdr:to>
      <xdr:col>2</xdr:col>
      <xdr:colOff>497840</xdr:colOff>
      <xdr:row>2</xdr:row>
      <xdr:rowOff>116840</xdr:rowOff>
    </xdr:to>
    <xdr:pic>
      <xdr:nvPicPr>
        <xdr:cNvPr id="2" name="Picture 1">
          <a:extLst>
            <a:ext uri="{FF2B5EF4-FFF2-40B4-BE49-F238E27FC236}">
              <a16:creationId xmlns:a16="http://schemas.microsoft.com/office/drawing/2014/main" id="{A53E3563-8871-BF59-9D23-C657B83F1399}"/>
            </a:ext>
          </a:extLst>
        </xdr:cNvPr>
        <xdr:cNvPicPr>
          <a:picLocks noChangeAspect="1"/>
        </xdr:cNvPicPr>
      </xdr:nvPicPr>
      <xdr:blipFill>
        <a:blip xmlns:r="http://schemas.openxmlformats.org/officeDocument/2006/relationships" r:embed="rId1"/>
        <a:stretch>
          <a:fillRect/>
        </a:stretch>
      </xdr:blipFill>
      <xdr:spPr>
        <a:xfrm>
          <a:off x="416560" y="762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35560</xdr:colOff>
      <xdr:row>0</xdr:row>
      <xdr:rowOff>96520</xdr:rowOff>
    </xdr:from>
    <xdr:to>
      <xdr:col>2</xdr:col>
      <xdr:colOff>492760</xdr:colOff>
      <xdr:row>2</xdr:row>
      <xdr:rowOff>137160</xdr:rowOff>
    </xdr:to>
    <xdr:pic>
      <xdr:nvPicPr>
        <xdr:cNvPr id="2" name="Picture 1">
          <a:extLst>
            <a:ext uri="{FF2B5EF4-FFF2-40B4-BE49-F238E27FC236}">
              <a16:creationId xmlns:a16="http://schemas.microsoft.com/office/drawing/2014/main" id="{D2C2A2A2-E32A-4CEC-87E2-1D43EAA0E825}"/>
            </a:ext>
          </a:extLst>
        </xdr:cNvPr>
        <xdr:cNvPicPr>
          <a:picLocks noChangeAspect="1"/>
        </xdr:cNvPicPr>
      </xdr:nvPicPr>
      <xdr:blipFill>
        <a:blip xmlns:r="http://schemas.openxmlformats.org/officeDocument/2006/relationships" r:embed="rId1"/>
        <a:stretch>
          <a:fillRect/>
        </a:stretch>
      </xdr:blipFill>
      <xdr:spPr>
        <a:xfrm>
          <a:off x="416560" y="96520"/>
          <a:ext cx="457200" cy="455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localgov.unwomen.org/country/ARG" TargetMode="External"/><Relationship Id="rId1" Type="http://schemas.openxmlformats.org/officeDocument/2006/relationships/hyperlink" Target="https://www.sng-wofi.org/country-profiles/argentina.html"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2A20-F284-48A7-9CC8-2B21E7F42105}">
  <sheetPr>
    <pageSetUpPr fitToPage="1"/>
  </sheetPr>
  <dimension ref="C1:U205"/>
  <sheetViews>
    <sheetView tabSelected="1" zoomScale="75" zoomScaleNormal="75" workbookViewId="0">
      <pane ySplit="3" topLeftCell="A4" activePane="bottomLeft" state="frozen"/>
      <selection activeCell="D28" sqref="A1:XFD1048576"/>
      <selection pane="bottomLeft" activeCell="E7" sqref="E7:F7"/>
    </sheetView>
  </sheetViews>
  <sheetFormatPr defaultColWidth="9.05078125" defaultRowHeight="14.4"/>
  <cols>
    <col min="1" max="2" width="2.578125" customWidth="1"/>
    <col min="3" max="3" width="7.578125" customWidth="1"/>
    <col min="4" max="4" width="25.578125" style="4" customWidth="1"/>
    <col min="5" max="5" width="39.578125" customWidth="1"/>
    <col min="6" max="10" width="13.5234375" style="4" customWidth="1"/>
    <col min="11" max="11" width="4.83984375" customWidth="1"/>
    <col min="12" max="12" width="57.05078125" customWidth="1"/>
    <col min="13" max="13" width="3.05078125" customWidth="1"/>
    <col min="14" max="14" width="8.83984375" hidden="1" customWidth="1"/>
    <col min="15" max="16" width="10.9453125" hidden="1" customWidth="1"/>
    <col min="17" max="18" width="8.83984375" hidden="1" customWidth="1"/>
    <col min="19" max="19" width="34.83984375" hidden="1" customWidth="1"/>
    <col min="20" max="21" width="8.83984375" hidden="1" customWidth="1"/>
  </cols>
  <sheetData>
    <row r="1" spans="3:12" s="2" customFormat="1"/>
    <row r="2" spans="3:12" s="2" customFormat="1" ht="18.3">
      <c r="D2" s="21" t="s">
        <v>707</v>
      </c>
    </row>
    <row r="3" spans="3:12" s="22" customFormat="1" ht="15" customHeight="1" thickBot="1"/>
    <row r="4" spans="3:12" ht="14.7" thickBot="1">
      <c r="D4" s="5"/>
      <c r="E4" s="1"/>
      <c r="F4" s="5"/>
      <c r="G4" s="5"/>
      <c r="H4" s="5"/>
      <c r="I4" s="5"/>
      <c r="J4" s="5"/>
    </row>
    <row r="5" spans="3:12" ht="18.600000000000001" thickBot="1">
      <c r="C5" s="140"/>
      <c r="D5" s="141" t="s">
        <v>39</v>
      </c>
      <c r="E5" s="236"/>
      <c r="F5" s="237"/>
      <c r="H5" s="5"/>
      <c r="I5" s="5"/>
      <c r="J5" s="5"/>
      <c r="K5" s="5"/>
      <c r="L5" s="203" t="s">
        <v>17</v>
      </c>
    </row>
    <row r="6" spans="3:12">
      <c r="C6" s="138" t="s">
        <v>0</v>
      </c>
      <c r="D6" s="139" t="s">
        <v>4</v>
      </c>
      <c r="E6" s="238"/>
      <c r="F6" s="239"/>
      <c r="H6" s="5"/>
      <c r="I6" s="5"/>
      <c r="J6" s="5"/>
      <c r="K6" s="5"/>
      <c r="L6" s="93"/>
    </row>
    <row r="7" spans="3:12">
      <c r="C7" s="19" t="s">
        <v>5</v>
      </c>
      <c r="D7" s="6" t="s">
        <v>15</v>
      </c>
      <c r="E7" s="240" t="s">
        <v>217</v>
      </c>
      <c r="F7" s="241"/>
      <c r="H7" s="5"/>
      <c r="I7" s="5"/>
      <c r="J7" s="5"/>
      <c r="K7" s="5"/>
      <c r="L7" s="94"/>
    </row>
    <row r="8" spans="3:12">
      <c r="C8" s="19" t="s">
        <v>6</v>
      </c>
      <c r="D8" s="6" t="s">
        <v>16</v>
      </c>
      <c r="E8" s="240">
        <v>2023</v>
      </c>
      <c r="F8" s="241"/>
      <c r="H8" s="5"/>
      <c r="I8" s="5"/>
      <c r="J8" s="5"/>
      <c r="K8" s="5"/>
      <c r="L8" s="94"/>
    </row>
    <row r="9" spans="3:12" ht="14.7" thickBot="1">
      <c r="C9" s="20" t="s">
        <v>51</v>
      </c>
      <c r="D9" s="28" t="s">
        <v>50</v>
      </c>
      <c r="E9" s="242">
        <v>46044703</v>
      </c>
      <c r="F9" s="243"/>
      <c r="H9" s="5"/>
      <c r="I9" s="5"/>
      <c r="J9" s="5"/>
      <c r="K9" s="5"/>
      <c r="L9" s="95" t="s">
        <v>806</v>
      </c>
    </row>
    <row r="10" spans="3:12" ht="6" customHeight="1" thickBot="1">
      <c r="D10" s="5"/>
      <c r="E10" s="1"/>
      <c r="F10" s="5"/>
      <c r="G10" s="5"/>
      <c r="H10" s="5"/>
      <c r="I10" s="5"/>
      <c r="J10" s="5"/>
    </row>
    <row r="11" spans="3:12" ht="14.7" thickBot="1">
      <c r="C11" s="145" t="s">
        <v>716</v>
      </c>
      <c r="D11" s="235" t="s">
        <v>744</v>
      </c>
      <c r="E11" s="235"/>
      <c r="F11" s="146" t="s">
        <v>721</v>
      </c>
      <c r="G11" s="5"/>
      <c r="H11" s="5"/>
      <c r="I11" s="5"/>
      <c r="J11" s="5"/>
      <c r="L11" s="93"/>
    </row>
    <row r="12" spans="3:12">
      <c r="C12" s="144" t="s">
        <v>717</v>
      </c>
      <c r="D12" s="244" t="s">
        <v>803</v>
      </c>
      <c r="E12" s="244"/>
      <c r="F12" s="202">
        <v>1853</v>
      </c>
      <c r="G12" s="5"/>
      <c r="H12" s="5"/>
      <c r="I12" s="5"/>
      <c r="J12" s="5"/>
      <c r="L12" s="94" t="s">
        <v>835</v>
      </c>
    </row>
    <row r="13" spans="3:12">
      <c r="C13" s="19" t="s">
        <v>718</v>
      </c>
      <c r="D13" s="233"/>
      <c r="E13" s="233"/>
      <c r="F13" s="201"/>
      <c r="G13" s="5"/>
      <c r="H13" s="5"/>
      <c r="I13" s="5"/>
      <c r="J13" s="5"/>
      <c r="L13" s="94"/>
    </row>
    <row r="14" spans="3:12">
      <c r="C14" s="19" t="s">
        <v>719</v>
      </c>
      <c r="D14" s="233"/>
      <c r="E14" s="233"/>
      <c r="F14" s="201"/>
      <c r="G14" s="5"/>
      <c r="H14" s="5"/>
      <c r="I14" s="5"/>
      <c r="J14" s="5"/>
      <c r="L14" s="94"/>
    </row>
    <row r="15" spans="3:12" ht="14.7" thickBot="1">
      <c r="C15" s="20" t="s">
        <v>720</v>
      </c>
      <c r="D15" s="234"/>
      <c r="E15" s="234"/>
      <c r="F15" s="219"/>
      <c r="G15" s="5"/>
      <c r="H15" s="5"/>
      <c r="I15" s="5"/>
      <c r="J15" s="5"/>
      <c r="L15" s="95"/>
    </row>
    <row r="16" spans="3:12">
      <c r="D16" s="5"/>
      <c r="E16" s="1"/>
      <c r="F16" s="5"/>
      <c r="G16" s="5"/>
      <c r="H16" s="5"/>
      <c r="I16" s="5"/>
      <c r="J16" s="5"/>
    </row>
    <row r="17" spans="3:21" s="7" customFormat="1" ht="14.7" thickBot="1">
      <c r="D17" s="82"/>
      <c r="E17" s="83"/>
      <c r="F17" s="82"/>
      <c r="G17" s="82"/>
      <c r="H17" s="82"/>
      <c r="I17" s="82"/>
      <c r="J17" s="82"/>
    </row>
    <row r="18" spans="3:21" ht="14.7" thickBot="1">
      <c r="D18" s="5"/>
      <c r="E18" s="1"/>
      <c r="F18" s="5"/>
      <c r="G18" s="5"/>
      <c r="H18" s="5"/>
      <c r="I18" s="5"/>
      <c r="J18" s="5"/>
    </row>
    <row r="19" spans="3:21" ht="107.1" customHeight="1" thickBot="1">
      <c r="C19" s="8"/>
      <c r="D19" s="8" t="s">
        <v>28</v>
      </c>
      <c r="E19" s="8" t="s">
        <v>52</v>
      </c>
      <c r="F19" s="9" t="s">
        <v>14</v>
      </c>
      <c r="G19" s="9" t="s">
        <v>27</v>
      </c>
      <c r="H19" s="9" t="s">
        <v>32</v>
      </c>
      <c r="I19" s="9" t="s">
        <v>786</v>
      </c>
      <c r="J19" s="9" t="str">
        <f>"Population of "&amp;CHAR(10)&amp;"level / tier / type"</f>
        <v>Population of 
level / tier / type</v>
      </c>
      <c r="L19" s="203" t="s">
        <v>17</v>
      </c>
    </row>
    <row r="20" spans="3:21" ht="13.8" customHeight="1" thickBot="1">
      <c r="D20"/>
      <c r="F20"/>
      <c r="G20"/>
      <c r="H20"/>
      <c r="I20"/>
      <c r="J20"/>
      <c r="N20" s="193"/>
      <c r="O20" s="191" t="s">
        <v>3</v>
      </c>
      <c r="P20" s="192"/>
    </row>
    <row r="21" spans="3:21">
      <c r="C21" s="84" t="s">
        <v>73</v>
      </c>
      <c r="D21" s="85" t="s">
        <v>26</v>
      </c>
      <c r="E21" s="88" t="s">
        <v>782</v>
      </c>
      <c r="F21" s="99">
        <v>1</v>
      </c>
      <c r="G21" s="86"/>
      <c r="H21" s="86"/>
      <c r="I21" s="86"/>
      <c r="J21" s="100">
        <f>E9</f>
        <v>46044703</v>
      </c>
      <c r="L21" s="93"/>
      <c r="N21" s="194" t="s">
        <v>712</v>
      </c>
      <c r="O21" s="187" t="s">
        <v>748</v>
      </c>
      <c r="P21" s="188" t="s">
        <v>753</v>
      </c>
      <c r="Q21" s="173"/>
      <c r="R21" s="173"/>
      <c r="S21" s="174" t="str">
        <f t="shared" ref="S21" si="0">E21</f>
        <v>[National government]</v>
      </c>
      <c r="T21" s="175">
        <f>F21</f>
        <v>1</v>
      </c>
      <c r="U21" s="176">
        <f>$J$21/T21</f>
        <v>46044703</v>
      </c>
    </row>
    <row r="22" spans="3:21" ht="14.85" customHeight="1">
      <c r="C22" s="19" t="s">
        <v>41</v>
      </c>
      <c r="D22" s="51" t="s">
        <v>29</v>
      </c>
      <c r="E22" s="229" t="s">
        <v>807</v>
      </c>
      <c r="F22" s="101">
        <v>24</v>
      </c>
      <c r="G22" s="89" t="s">
        <v>2</v>
      </c>
      <c r="H22" s="89" t="s">
        <v>2</v>
      </c>
      <c r="I22" s="90" t="s">
        <v>748</v>
      </c>
      <c r="J22" s="97"/>
      <c r="K22" s="50"/>
      <c r="L22" s="94" t="s">
        <v>825</v>
      </c>
      <c r="N22" s="194" t="s">
        <v>713</v>
      </c>
      <c r="O22" s="187" t="s">
        <v>745</v>
      </c>
      <c r="P22" s="188" t="s">
        <v>756</v>
      </c>
      <c r="Q22" s="173" t="str">
        <f>IF(F22&gt;2,"YES","NO")</f>
        <v>YES</v>
      </c>
      <c r="R22" s="173" t="str">
        <f>LEFT(I22,1)</f>
        <v>1</v>
      </c>
      <c r="S22" s="174" t="str">
        <f>E22</f>
        <v>Provinces (Provincias)</v>
      </c>
      <c r="T22" s="175">
        <f>F22</f>
        <v>24</v>
      </c>
      <c r="U22" s="176">
        <f>IF(J22&gt;0,J22/T22,$J$21/T22)</f>
        <v>1918529.2916666667</v>
      </c>
    </row>
    <row r="23" spans="3:21" ht="14.85" customHeight="1">
      <c r="C23" s="19" t="s">
        <v>42</v>
      </c>
      <c r="D23" s="51" t="s">
        <v>30</v>
      </c>
      <c r="E23" s="229" t="s">
        <v>798</v>
      </c>
      <c r="F23" s="101">
        <v>2327</v>
      </c>
      <c r="G23" s="89" t="s">
        <v>2</v>
      </c>
      <c r="H23" s="89" t="s">
        <v>2</v>
      </c>
      <c r="I23" s="90" t="s">
        <v>745</v>
      </c>
      <c r="J23" s="97"/>
      <c r="K23" s="50"/>
      <c r="L23" s="94"/>
      <c r="N23" s="194" t="s">
        <v>714</v>
      </c>
      <c r="O23" s="187" t="s">
        <v>746</v>
      </c>
      <c r="P23" s="188" t="s">
        <v>757</v>
      </c>
      <c r="Q23" s="177" t="str">
        <f>IF(F23&gt;2,"YES","NO")</f>
        <v>YES</v>
      </c>
      <c r="R23" s="177" t="str">
        <f>LEFT(I23,1)</f>
        <v>2</v>
      </c>
      <c r="S23" s="2" t="str">
        <f>E23</f>
        <v>Municipalities (Municipios)</v>
      </c>
      <c r="T23" s="178">
        <f>F23</f>
        <v>2327</v>
      </c>
      <c r="U23" s="179">
        <f t="shared" ref="U23:U25" si="1">IF(J23&gt;0,J23/T23,$J$21/T23)</f>
        <v>19787.152127202407</v>
      </c>
    </row>
    <row r="24" spans="3:21" ht="14.85" customHeight="1">
      <c r="C24" s="19" t="s">
        <v>43</v>
      </c>
      <c r="D24" s="51" t="s">
        <v>31</v>
      </c>
      <c r="E24" s="226" t="s">
        <v>801</v>
      </c>
      <c r="F24" s="101"/>
      <c r="G24" s="89" t="s">
        <v>33</v>
      </c>
      <c r="H24" s="89" t="s">
        <v>33</v>
      </c>
      <c r="I24" s="90" t="s">
        <v>3</v>
      </c>
      <c r="J24" s="97"/>
      <c r="K24" s="50"/>
      <c r="L24" s="94"/>
      <c r="N24" s="194" t="s">
        <v>715</v>
      </c>
      <c r="O24" s="187" t="s">
        <v>747</v>
      </c>
      <c r="P24" s="188" t="s">
        <v>758</v>
      </c>
      <c r="Q24" s="177" t="str">
        <f>IF(F24&gt;2,"YES","NO")</f>
        <v>NO</v>
      </c>
      <c r="R24" s="177" t="str">
        <f>LEFT(I24,1)</f>
        <v>…</v>
      </c>
      <c r="S24" s="2" t="str">
        <f>E24</f>
        <v>-</v>
      </c>
      <c r="T24" s="178">
        <f>F24</f>
        <v>0</v>
      </c>
      <c r="U24" s="179" t="e">
        <f t="shared" si="1"/>
        <v>#DIV/0!</v>
      </c>
    </row>
    <row r="25" spans="3:21" ht="14.85" customHeight="1" thickBot="1">
      <c r="C25" s="20" t="s">
        <v>44</v>
      </c>
      <c r="D25" s="52" t="s">
        <v>193</v>
      </c>
      <c r="E25" s="227" t="s">
        <v>801</v>
      </c>
      <c r="F25" s="102"/>
      <c r="G25" s="91" t="s">
        <v>33</v>
      </c>
      <c r="H25" s="91" t="s">
        <v>33</v>
      </c>
      <c r="I25" s="92" t="s">
        <v>3</v>
      </c>
      <c r="J25" s="98"/>
      <c r="K25" s="50"/>
      <c r="L25" s="95"/>
      <c r="N25" s="194" t="s">
        <v>759</v>
      </c>
      <c r="O25" s="187" t="s">
        <v>749</v>
      </c>
      <c r="P25" s="188" t="s">
        <v>754</v>
      </c>
      <c r="Q25" s="180" t="str">
        <f>IF(F25&gt;2,"YES","NO")</f>
        <v>NO</v>
      </c>
      <c r="R25" s="180" t="str">
        <f>LEFT(I25,1)</f>
        <v>…</v>
      </c>
      <c r="S25" s="23" t="str">
        <f>E25</f>
        <v>-</v>
      </c>
      <c r="T25" s="181">
        <f>F25</f>
        <v>0</v>
      </c>
      <c r="U25" s="182" t="e">
        <f t="shared" si="1"/>
        <v>#DIV/0!</v>
      </c>
    </row>
    <row r="26" spans="3:21" ht="14.7" thickBot="1">
      <c r="N26" s="195" t="s">
        <v>760</v>
      </c>
      <c r="O26" s="189" t="s">
        <v>750</v>
      </c>
      <c r="P26" s="190" t="s">
        <v>755</v>
      </c>
      <c r="Q26" s="180">
        <f>COUNTIF(Q22:Q25,"YES")</f>
        <v>2</v>
      </c>
      <c r="R26" s="180"/>
      <c r="S26" s="23"/>
      <c r="T26" s="23"/>
      <c r="U26" s="118"/>
    </row>
    <row r="27" spans="3:21" s="7" customFormat="1" ht="14.7" thickBot="1">
      <c r="D27" s="10"/>
      <c r="F27" s="10"/>
      <c r="G27" s="10"/>
      <c r="H27" s="10"/>
      <c r="I27" s="10"/>
      <c r="J27" s="10"/>
    </row>
    <row r="28" spans="3:21">
      <c r="C28" s="186" t="s">
        <v>797</v>
      </c>
    </row>
    <row r="29" spans="3:21" hidden="1">
      <c r="D29" s="29" t="s">
        <v>7</v>
      </c>
      <c r="E29" s="2" t="s">
        <v>3</v>
      </c>
      <c r="F29" s="29" t="s">
        <v>3</v>
      </c>
    </row>
    <row r="30" spans="3:21" hidden="1">
      <c r="D30" s="2" t="s">
        <v>213</v>
      </c>
      <c r="E30" s="2" t="s">
        <v>401</v>
      </c>
      <c r="F30" s="2" t="s">
        <v>402</v>
      </c>
    </row>
    <row r="31" spans="3:21" hidden="1">
      <c r="D31" s="2" t="s">
        <v>214</v>
      </c>
      <c r="E31" s="2" t="s">
        <v>403</v>
      </c>
      <c r="F31" s="2" t="s">
        <v>404</v>
      </c>
    </row>
    <row r="32" spans="3:21" hidden="1">
      <c r="D32" s="2" t="s">
        <v>215</v>
      </c>
      <c r="E32" s="2" t="s">
        <v>405</v>
      </c>
      <c r="F32" s="2" t="s">
        <v>406</v>
      </c>
    </row>
    <row r="33" spans="4:10" hidden="1">
      <c r="D33" s="2" t="s">
        <v>216</v>
      </c>
      <c r="E33" s="2" t="s">
        <v>407</v>
      </c>
      <c r="F33" s="2" t="s">
        <v>408</v>
      </c>
    </row>
    <row r="34" spans="4:10" hidden="1">
      <c r="D34" s="2" t="s">
        <v>217</v>
      </c>
      <c r="E34" s="2" t="s">
        <v>156</v>
      </c>
      <c r="F34" s="2" t="s">
        <v>155</v>
      </c>
    </row>
    <row r="35" spans="4:10" hidden="1">
      <c r="D35" s="2" t="s">
        <v>218</v>
      </c>
      <c r="E35" s="2" t="s">
        <v>409</v>
      </c>
      <c r="F35" s="2" t="s">
        <v>410</v>
      </c>
    </row>
    <row r="36" spans="4:10" hidden="1">
      <c r="D36" s="2" t="s">
        <v>219</v>
      </c>
      <c r="E36" s="2" t="s">
        <v>411</v>
      </c>
      <c r="F36" s="2" t="s">
        <v>412</v>
      </c>
      <c r="G36"/>
      <c r="H36"/>
      <c r="I36"/>
      <c r="J36"/>
    </row>
    <row r="37" spans="4:10" hidden="1">
      <c r="D37" s="2" t="s">
        <v>220</v>
      </c>
      <c r="E37" s="2" t="s">
        <v>413</v>
      </c>
      <c r="F37" s="2" t="s">
        <v>414</v>
      </c>
      <c r="G37"/>
      <c r="H37"/>
      <c r="I37"/>
      <c r="J37"/>
    </row>
    <row r="38" spans="4:10" hidden="1">
      <c r="D38" s="2" t="s">
        <v>221</v>
      </c>
      <c r="E38" s="2" t="s">
        <v>415</v>
      </c>
      <c r="F38" s="2" t="s">
        <v>416</v>
      </c>
      <c r="G38"/>
      <c r="H38"/>
      <c r="I38"/>
      <c r="J38"/>
    </row>
    <row r="39" spans="4:10" hidden="1">
      <c r="D39" s="2" t="s">
        <v>222</v>
      </c>
      <c r="E39" s="2" t="s">
        <v>417</v>
      </c>
      <c r="F39" s="2" t="s">
        <v>418</v>
      </c>
      <c r="G39"/>
      <c r="H39"/>
      <c r="I39"/>
      <c r="J39"/>
    </row>
    <row r="40" spans="4:10" hidden="1">
      <c r="D40" s="2" t="s">
        <v>223</v>
      </c>
      <c r="E40" s="2" t="s">
        <v>419</v>
      </c>
      <c r="F40" s="2" t="s">
        <v>420</v>
      </c>
    </row>
    <row r="41" spans="4:10" hidden="1">
      <c r="D41" s="2" t="s">
        <v>224</v>
      </c>
      <c r="E41" s="2" t="s">
        <v>421</v>
      </c>
      <c r="F41" s="2" t="s">
        <v>422</v>
      </c>
    </row>
    <row r="42" spans="4:10" hidden="1">
      <c r="D42" s="2" t="s">
        <v>225</v>
      </c>
      <c r="E42" s="2" t="s">
        <v>423</v>
      </c>
      <c r="F42" s="2" t="s">
        <v>424</v>
      </c>
    </row>
    <row r="43" spans="4:10" hidden="1">
      <c r="D43" s="2" t="s">
        <v>226</v>
      </c>
      <c r="E43" s="2" t="s">
        <v>425</v>
      </c>
      <c r="F43" s="2" t="s">
        <v>426</v>
      </c>
    </row>
    <row r="44" spans="4:10" hidden="1">
      <c r="D44" s="2" t="s">
        <v>227</v>
      </c>
      <c r="E44" s="2" t="s">
        <v>140</v>
      </c>
      <c r="F44" s="2" t="s">
        <v>139</v>
      </c>
    </row>
    <row r="45" spans="4:10" hidden="1">
      <c r="D45" s="2" t="s">
        <v>228</v>
      </c>
      <c r="E45" s="2" t="s">
        <v>427</v>
      </c>
      <c r="F45" s="2" t="s">
        <v>428</v>
      </c>
    </row>
    <row r="46" spans="4:10" hidden="1">
      <c r="D46" s="2" t="s">
        <v>229</v>
      </c>
      <c r="E46" s="2" t="s">
        <v>429</v>
      </c>
      <c r="F46" s="2" t="s">
        <v>430</v>
      </c>
    </row>
    <row r="47" spans="4:10" hidden="1">
      <c r="D47" s="2" t="s">
        <v>230</v>
      </c>
      <c r="E47" s="2" t="s">
        <v>158</v>
      </c>
      <c r="F47" s="2" t="s">
        <v>157</v>
      </c>
    </row>
    <row r="48" spans="4:10" hidden="1">
      <c r="D48" s="2" t="s">
        <v>231</v>
      </c>
      <c r="E48" s="2" t="s">
        <v>431</v>
      </c>
      <c r="F48" s="2" t="s">
        <v>432</v>
      </c>
    </row>
    <row r="49" spans="4:6" hidden="1">
      <c r="D49" s="2" t="s">
        <v>232</v>
      </c>
      <c r="E49" s="2" t="s">
        <v>433</v>
      </c>
      <c r="F49" s="2" t="s">
        <v>434</v>
      </c>
    </row>
    <row r="50" spans="4:6" hidden="1">
      <c r="D50" s="2" t="s">
        <v>233</v>
      </c>
      <c r="E50" s="2" t="s">
        <v>160</v>
      </c>
      <c r="F50" s="2" t="s">
        <v>159</v>
      </c>
    </row>
    <row r="51" spans="4:6" hidden="1">
      <c r="D51" s="2" t="s">
        <v>234</v>
      </c>
      <c r="E51" s="2" t="s">
        <v>435</v>
      </c>
      <c r="F51" s="2" t="s">
        <v>436</v>
      </c>
    </row>
    <row r="52" spans="4:6" hidden="1">
      <c r="D52" s="2" t="s">
        <v>235</v>
      </c>
      <c r="E52" s="2" t="s">
        <v>437</v>
      </c>
      <c r="F52" s="2" t="s">
        <v>438</v>
      </c>
    </row>
    <row r="53" spans="4:6" hidden="1">
      <c r="D53" s="2" t="s">
        <v>236</v>
      </c>
      <c r="E53" s="2" t="s">
        <v>439</v>
      </c>
      <c r="F53" s="2" t="s">
        <v>440</v>
      </c>
    </row>
    <row r="54" spans="4:6" hidden="1">
      <c r="D54" s="2" t="s">
        <v>237</v>
      </c>
      <c r="E54" s="2" t="s">
        <v>441</v>
      </c>
      <c r="F54" s="2" t="s">
        <v>442</v>
      </c>
    </row>
    <row r="55" spans="4:6" hidden="1">
      <c r="D55" s="2" t="s">
        <v>238</v>
      </c>
      <c r="E55" s="2" t="s">
        <v>443</v>
      </c>
      <c r="F55" s="2" t="s">
        <v>444</v>
      </c>
    </row>
    <row r="56" spans="4:6" hidden="1">
      <c r="D56" s="2" t="s">
        <v>239</v>
      </c>
      <c r="E56" s="2" t="s">
        <v>445</v>
      </c>
      <c r="F56" s="2" t="s">
        <v>446</v>
      </c>
    </row>
    <row r="57" spans="4:6" hidden="1">
      <c r="D57" s="2" t="s">
        <v>240</v>
      </c>
      <c r="E57" s="2" t="s">
        <v>447</v>
      </c>
      <c r="F57" s="2" t="s">
        <v>448</v>
      </c>
    </row>
    <row r="58" spans="4:6" hidden="1">
      <c r="D58" s="2" t="s">
        <v>241</v>
      </c>
      <c r="E58" s="2" t="s">
        <v>449</v>
      </c>
      <c r="F58" s="2" t="s">
        <v>450</v>
      </c>
    </row>
    <row r="59" spans="4:6" hidden="1">
      <c r="D59" s="2" t="s">
        <v>242</v>
      </c>
      <c r="E59" s="2" t="s">
        <v>451</v>
      </c>
      <c r="F59" s="2" t="s">
        <v>452</v>
      </c>
    </row>
    <row r="60" spans="4:6" hidden="1">
      <c r="D60" s="2" t="s">
        <v>243</v>
      </c>
      <c r="E60" s="2" t="s">
        <v>453</v>
      </c>
      <c r="F60" s="2" t="s">
        <v>454</v>
      </c>
    </row>
    <row r="61" spans="4:6" hidden="1">
      <c r="D61" s="2" t="s">
        <v>244</v>
      </c>
      <c r="E61" s="2" t="s">
        <v>162</v>
      </c>
      <c r="F61" s="2" t="s">
        <v>161</v>
      </c>
    </row>
    <row r="62" spans="4:6" hidden="1">
      <c r="D62" s="2" t="s">
        <v>245</v>
      </c>
      <c r="E62" s="2" t="s">
        <v>455</v>
      </c>
      <c r="F62" s="2" t="s">
        <v>456</v>
      </c>
    </row>
    <row r="63" spans="4:6" hidden="1">
      <c r="D63" s="2" t="s">
        <v>246</v>
      </c>
      <c r="E63" s="2" t="s">
        <v>164</v>
      </c>
      <c r="F63" s="2" t="s">
        <v>163</v>
      </c>
    </row>
    <row r="64" spans="4:6" hidden="1">
      <c r="D64" s="2" t="s">
        <v>247</v>
      </c>
      <c r="E64" s="2" t="s">
        <v>457</v>
      </c>
      <c r="F64" s="2" t="s">
        <v>458</v>
      </c>
    </row>
    <row r="65" spans="4:6" hidden="1">
      <c r="D65" s="2" t="s">
        <v>248</v>
      </c>
      <c r="E65" s="2" t="s">
        <v>459</v>
      </c>
      <c r="F65" s="2" t="s">
        <v>460</v>
      </c>
    </row>
    <row r="66" spans="4:6" hidden="1">
      <c r="D66" s="2" t="s">
        <v>249</v>
      </c>
      <c r="E66" s="2" t="s">
        <v>142</v>
      </c>
      <c r="F66" s="2" t="s">
        <v>141</v>
      </c>
    </row>
    <row r="67" spans="4:6" hidden="1">
      <c r="D67" s="2" t="s">
        <v>250</v>
      </c>
      <c r="E67" s="2" t="s">
        <v>461</v>
      </c>
      <c r="F67" s="2" t="s">
        <v>462</v>
      </c>
    </row>
    <row r="68" spans="4:6" hidden="1">
      <c r="D68" s="2" t="s">
        <v>251</v>
      </c>
      <c r="E68" s="2" t="s">
        <v>463</v>
      </c>
      <c r="F68" s="2" t="s">
        <v>464</v>
      </c>
    </row>
    <row r="69" spans="4:6" hidden="1">
      <c r="D69" s="2" t="s">
        <v>252</v>
      </c>
      <c r="E69" s="2" t="s">
        <v>180</v>
      </c>
      <c r="F69" s="2" t="s">
        <v>179</v>
      </c>
    </row>
    <row r="70" spans="4:6" hidden="1">
      <c r="D70" s="2" t="s">
        <v>253</v>
      </c>
      <c r="E70" s="2" t="s">
        <v>465</v>
      </c>
      <c r="F70" s="2" t="s">
        <v>466</v>
      </c>
    </row>
    <row r="71" spans="4:6" hidden="1">
      <c r="D71" s="2" t="s">
        <v>254</v>
      </c>
      <c r="E71" s="2" t="s">
        <v>467</v>
      </c>
      <c r="F71" s="2" t="s">
        <v>468</v>
      </c>
    </row>
    <row r="72" spans="4:6" hidden="1">
      <c r="D72" s="2" t="s">
        <v>255</v>
      </c>
      <c r="E72" s="2" t="s">
        <v>469</v>
      </c>
      <c r="F72" s="2" t="s">
        <v>470</v>
      </c>
    </row>
    <row r="73" spans="4:6" hidden="1">
      <c r="D73" s="2" t="s">
        <v>256</v>
      </c>
      <c r="E73" s="2" t="s">
        <v>471</v>
      </c>
      <c r="F73" s="2" t="s">
        <v>472</v>
      </c>
    </row>
    <row r="74" spans="4:6" hidden="1">
      <c r="D74" s="2" t="s">
        <v>257</v>
      </c>
      <c r="E74" s="2" t="s">
        <v>473</v>
      </c>
      <c r="F74" s="2" t="s">
        <v>474</v>
      </c>
    </row>
    <row r="75" spans="4:6" hidden="1">
      <c r="D75" s="2" t="s">
        <v>258</v>
      </c>
      <c r="E75" s="2" t="s">
        <v>475</v>
      </c>
      <c r="F75" s="2" t="s">
        <v>181</v>
      </c>
    </row>
    <row r="76" spans="4:6" hidden="1">
      <c r="D76" s="2" t="s">
        <v>259</v>
      </c>
      <c r="E76" s="2" t="s">
        <v>166</v>
      </c>
      <c r="F76" s="2" t="s">
        <v>165</v>
      </c>
    </row>
    <row r="77" spans="4:6" hidden="1">
      <c r="D77" s="2" t="s">
        <v>260</v>
      </c>
      <c r="E77" s="2" t="s">
        <v>476</v>
      </c>
      <c r="F77" s="2" t="s">
        <v>477</v>
      </c>
    </row>
    <row r="78" spans="4:6" hidden="1">
      <c r="D78" s="2" t="s">
        <v>261</v>
      </c>
      <c r="E78" s="2" t="s">
        <v>154</v>
      </c>
      <c r="F78" s="2" t="s">
        <v>153</v>
      </c>
    </row>
    <row r="79" spans="4:6" hidden="1">
      <c r="D79" s="2" t="s">
        <v>262</v>
      </c>
      <c r="E79" s="2" t="s">
        <v>478</v>
      </c>
      <c r="F79" s="2" t="s">
        <v>479</v>
      </c>
    </row>
    <row r="80" spans="4:6" hidden="1">
      <c r="D80" s="2" t="s">
        <v>263</v>
      </c>
      <c r="E80" s="2" t="s">
        <v>480</v>
      </c>
      <c r="F80" s="2" t="s">
        <v>481</v>
      </c>
    </row>
    <row r="81" spans="4:6" hidden="1">
      <c r="D81" s="2" t="s">
        <v>264</v>
      </c>
      <c r="E81" s="2" t="s">
        <v>482</v>
      </c>
      <c r="F81" s="2" t="s">
        <v>483</v>
      </c>
    </row>
    <row r="82" spans="4:6" hidden="1">
      <c r="D82" s="2" t="s">
        <v>265</v>
      </c>
      <c r="E82" s="2" t="s">
        <v>484</v>
      </c>
      <c r="F82" s="2" t="s">
        <v>485</v>
      </c>
    </row>
    <row r="83" spans="4:6" hidden="1">
      <c r="D83" s="2" t="s">
        <v>266</v>
      </c>
      <c r="E83" s="2" t="s">
        <v>486</v>
      </c>
      <c r="F83" s="2" t="s">
        <v>487</v>
      </c>
    </row>
    <row r="84" spans="4:6" hidden="1">
      <c r="D84" s="2" t="s">
        <v>267</v>
      </c>
      <c r="E84" s="2" t="s">
        <v>488</v>
      </c>
      <c r="F84" s="2" t="s">
        <v>489</v>
      </c>
    </row>
    <row r="85" spans="4:6" hidden="1">
      <c r="D85" s="2" t="s">
        <v>268</v>
      </c>
      <c r="E85" s="2" t="s">
        <v>490</v>
      </c>
      <c r="F85" s="2" t="s">
        <v>491</v>
      </c>
    </row>
    <row r="86" spans="4:6" hidden="1">
      <c r="D86" s="2" t="s">
        <v>269</v>
      </c>
      <c r="E86" s="2" t="s">
        <v>492</v>
      </c>
      <c r="F86" s="2" t="s">
        <v>493</v>
      </c>
    </row>
    <row r="87" spans="4:6" hidden="1">
      <c r="D87" s="2" t="s">
        <v>270</v>
      </c>
      <c r="E87" s="2" t="s">
        <v>494</v>
      </c>
      <c r="F87" s="2" t="s">
        <v>495</v>
      </c>
    </row>
    <row r="88" spans="4:6" hidden="1">
      <c r="D88" s="2" t="s">
        <v>271</v>
      </c>
      <c r="E88" s="2" t="s">
        <v>496</v>
      </c>
      <c r="F88" s="2" t="s">
        <v>497</v>
      </c>
    </row>
    <row r="89" spans="4:6" hidden="1">
      <c r="D89" s="2" t="s">
        <v>272</v>
      </c>
      <c r="E89" s="2" t="s">
        <v>498</v>
      </c>
      <c r="F89" s="2" t="s">
        <v>499</v>
      </c>
    </row>
    <row r="90" spans="4:6" hidden="1">
      <c r="D90" s="2" t="s">
        <v>273</v>
      </c>
      <c r="E90" s="2" t="s">
        <v>500</v>
      </c>
      <c r="F90" s="2" t="s">
        <v>501</v>
      </c>
    </row>
    <row r="91" spans="4:6" hidden="1">
      <c r="D91" s="2" t="s">
        <v>274</v>
      </c>
      <c r="E91" s="2" t="s">
        <v>502</v>
      </c>
      <c r="F91" s="2" t="s">
        <v>503</v>
      </c>
    </row>
    <row r="92" spans="4:6" hidden="1">
      <c r="D92" s="2" t="s">
        <v>275</v>
      </c>
      <c r="E92" s="2" t="s">
        <v>504</v>
      </c>
      <c r="F92" s="2" t="s">
        <v>505</v>
      </c>
    </row>
    <row r="93" spans="4:6" hidden="1">
      <c r="D93" s="2" t="s">
        <v>276</v>
      </c>
      <c r="E93" s="2" t="s">
        <v>144</v>
      </c>
      <c r="F93" s="2" t="s">
        <v>143</v>
      </c>
    </row>
    <row r="94" spans="4:6" hidden="1">
      <c r="D94" s="2" t="s">
        <v>277</v>
      </c>
      <c r="E94" s="2" t="s">
        <v>506</v>
      </c>
      <c r="F94" s="2" t="s">
        <v>507</v>
      </c>
    </row>
    <row r="95" spans="4:6" hidden="1">
      <c r="D95" s="2" t="s">
        <v>278</v>
      </c>
      <c r="E95" s="2" t="s">
        <v>508</v>
      </c>
      <c r="F95" s="2" t="s">
        <v>509</v>
      </c>
    </row>
    <row r="96" spans="4:6" hidden="1">
      <c r="D96" s="2" t="s">
        <v>279</v>
      </c>
      <c r="E96" s="2" t="s">
        <v>168</v>
      </c>
      <c r="F96" s="2" t="s">
        <v>167</v>
      </c>
    </row>
    <row r="97" spans="4:6" hidden="1">
      <c r="D97" s="2" t="s">
        <v>280</v>
      </c>
      <c r="E97" s="2" t="s">
        <v>183</v>
      </c>
      <c r="F97" s="2" t="s">
        <v>182</v>
      </c>
    </row>
    <row r="98" spans="4:6" hidden="1">
      <c r="D98" s="2" t="s">
        <v>281</v>
      </c>
      <c r="E98" s="2" t="s">
        <v>146</v>
      </c>
      <c r="F98" s="2" t="s">
        <v>145</v>
      </c>
    </row>
    <row r="99" spans="4:6" hidden="1">
      <c r="D99" s="2" t="s">
        <v>282</v>
      </c>
      <c r="E99" s="2" t="s">
        <v>510</v>
      </c>
      <c r="F99" s="2" t="s">
        <v>511</v>
      </c>
    </row>
    <row r="100" spans="4:6" hidden="1">
      <c r="D100" s="2" t="s">
        <v>283</v>
      </c>
      <c r="E100" s="2" t="s">
        <v>512</v>
      </c>
      <c r="F100" s="2" t="s">
        <v>513</v>
      </c>
    </row>
    <row r="101" spans="4:6" hidden="1">
      <c r="D101" s="2" t="s">
        <v>284</v>
      </c>
      <c r="E101" s="2" t="s">
        <v>514</v>
      </c>
      <c r="F101" s="2" t="s">
        <v>515</v>
      </c>
    </row>
    <row r="102" spans="4:6" hidden="1">
      <c r="D102" s="2" t="s">
        <v>285</v>
      </c>
      <c r="E102" s="2" t="s">
        <v>516</v>
      </c>
      <c r="F102" s="2" t="s">
        <v>517</v>
      </c>
    </row>
    <row r="103" spans="4:6" hidden="1">
      <c r="D103" s="2" t="s">
        <v>286</v>
      </c>
      <c r="E103" s="2" t="s">
        <v>518</v>
      </c>
      <c r="F103" s="2" t="s">
        <v>519</v>
      </c>
    </row>
    <row r="104" spans="4:6" hidden="1">
      <c r="D104" s="2" t="s">
        <v>287</v>
      </c>
      <c r="E104" s="2" t="s">
        <v>520</v>
      </c>
      <c r="F104" s="2" t="s">
        <v>521</v>
      </c>
    </row>
    <row r="105" spans="4:6" hidden="1">
      <c r="D105" s="2" t="s">
        <v>288</v>
      </c>
      <c r="E105" s="2" t="s">
        <v>522</v>
      </c>
      <c r="F105" s="2" t="s">
        <v>523</v>
      </c>
    </row>
    <row r="106" spans="4:6" hidden="1">
      <c r="D106" s="2" t="s">
        <v>289</v>
      </c>
      <c r="E106" s="2" t="s">
        <v>524</v>
      </c>
      <c r="F106" s="2" t="s">
        <v>525</v>
      </c>
    </row>
    <row r="107" spans="4:6" hidden="1">
      <c r="D107" s="2" t="s">
        <v>290</v>
      </c>
      <c r="E107" s="2" t="s">
        <v>526</v>
      </c>
      <c r="F107" s="2" t="s">
        <v>527</v>
      </c>
    </row>
    <row r="108" spans="4:6" hidden="1">
      <c r="D108" s="2" t="s">
        <v>291</v>
      </c>
      <c r="E108" s="2" t="s">
        <v>185</v>
      </c>
      <c r="F108" s="2" t="s">
        <v>184</v>
      </c>
    </row>
    <row r="109" spans="4:6" hidden="1">
      <c r="D109" s="2" t="s">
        <v>292</v>
      </c>
      <c r="E109" s="2" t="s">
        <v>528</v>
      </c>
      <c r="F109" s="2" t="s">
        <v>529</v>
      </c>
    </row>
    <row r="110" spans="4:6" hidden="1">
      <c r="D110" s="2" t="s">
        <v>293</v>
      </c>
      <c r="E110" s="2" t="s">
        <v>530</v>
      </c>
      <c r="F110" s="2" t="s">
        <v>531</v>
      </c>
    </row>
    <row r="111" spans="4:6" hidden="1">
      <c r="D111" s="2" t="s">
        <v>294</v>
      </c>
      <c r="E111" s="2" t="s">
        <v>532</v>
      </c>
      <c r="F111" s="2" t="s">
        <v>533</v>
      </c>
    </row>
    <row r="112" spans="4:6" hidden="1">
      <c r="D112" s="2" t="s">
        <v>295</v>
      </c>
      <c r="E112" s="2" t="s">
        <v>534</v>
      </c>
      <c r="F112" s="2" t="s">
        <v>535</v>
      </c>
    </row>
    <row r="113" spans="4:6" hidden="1">
      <c r="D113" s="2" t="s">
        <v>296</v>
      </c>
      <c r="E113" s="2" t="s">
        <v>536</v>
      </c>
      <c r="F113" s="2" t="s">
        <v>537</v>
      </c>
    </row>
    <row r="114" spans="4:6" hidden="1">
      <c r="D114" s="2" t="s">
        <v>297</v>
      </c>
      <c r="E114" s="2" t="s">
        <v>538</v>
      </c>
      <c r="F114" s="2" t="s">
        <v>539</v>
      </c>
    </row>
    <row r="115" spans="4:6" hidden="1">
      <c r="D115" s="2" t="s">
        <v>298</v>
      </c>
      <c r="E115" s="2" t="s">
        <v>540</v>
      </c>
      <c r="F115" s="2" t="s">
        <v>541</v>
      </c>
    </row>
    <row r="116" spans="4:6" hidden="1">
      <c r="D116" s="2" t="s">
        <v>299</v>
      </c>
      <c r="E116" s="2" t="s">
        <v>542</v>
      </c>
      <c r="F116" s="2" t="s">
        <v>543</v>
      </c>
    </row>
    <row r="117" spans="4:6" hidden="1">
      <c r="D117" s="2" t="s">
        <v>300</v>
      </c>
      <c r="E117" s="2" t="s">
        <v>544</v>
      </c>
      <c r="F117" s="2" t="s">
        <v>545</v>
      </c>
    </row>
    <row r="118" spans="4:6" hidden="1">
      <c r="D118" s="2" t="s">
        <v>301</v>
      </c>
      <c r="E118" s="2" t="s">
        <v>546</v>
      </c>
      <c r="F118" s="2" t="s">
        <v>547</v>
      </c>
    </row>
    <row r="119" spans="4:6" hidden="1">
      <c r="D119" s="2" t="s">
        <v>302</v>
      </c>
      <c r="E119" s="2" t="s">
        <v>548</v>
      </c>
      <c r="F119" s="2" t="s">
        <v>549</v>
      </c>
    </row>
    <row r="120" spans="4:6" hidden="1">
      <c r="D120" s="2" t="s">
        <v>303</v>
      </c>
      <c r="E120" s="2" t="s">
        <v>550</v>
      </c>
      <c r="F120" s="2" t="s">
        <v>551</v>
      </c>
    </row>
    <row r="121" spans="4:6" hidden="1">
      <c r="D121" s="2" t="s">
        <v>304</v>
      </c>
      <c r="E121" s="2" t="s">
        <v>552</v>
      </c>
      <c r="F121" s="2" t="s">
        <v>553</v>
      </c>
    </row>
    <row r="122" spans="4:6" hidden="1">
      <c r="D122" s="2" t="s">
        <v>305</v>
      </c>
      <c r="E122" s="2" t="s">
        <v>554</v>
      </c>
      <c r="F122" s="2" t="s">
        <v>555</v>
      </c>
    </row>
    <row r="123" spans="4:6" hidden="1">
      <c r="D123" s="2" t="s">
        <v>306</v>
      </c>
      <c r="E123" s="2" t="s">
        <v>556</v>
      </c>
      <c r="F123" s="2" t="s">
        <v>557</v>
      </c>
    </row>
    <row r="124" spans="4:6" hidden="1">
      <c r="D124" s="2" t="s">
        <v>307</v>
      </c>
      <c r="E124" s="2" t="s">
        <v>558</v>
      </c>
      <c r="F124" s="2" t="s">
        <v>559</v>
      </c>
    </row>
    <row r="125" spans="4:6" hidden="1">
      <c r="D125" s="2" t="s">
        <v>308</v>
      </c>
      <c r="E125" s="2" t="s">
        <v>560</v>
      </c>
      <c r="F125" s="2" t="s">
        <v>561</v>
      </c>
    </row>
    <row r="126" spans="4:6" hidden="1">
      <c r="D126" s="2" t="s">
        <v>309</v>
      </c>
      <c r="E126" s="2" t="s">
        <v>562</v>
      </c>
      <c r="F126" s="2" t="s">
        <v>563</v>
      </c>
    </row>
    <row r="127" spans="4:6" hidden="1">
      <c r="D127" s="2" t="s">
        <v>310</v>
      </c>
      <c r="E127" s="2" t="s">
        <v>564</v>
      </c>
      <c r="F127" s="2" t="s">
        <v>565</v>
      </c>
    </row>
    <row r="128" spans="4:6" hidden="1">
      <c r="D128" s="2" t="s">
        <v>311</v>
      </c>
      <c r="E128" s="2" t="s">
        <v>566</v>
      </c>
      <c r="F128" s="2" t="s">
        <v>567</v>
      </c>
    </row>
    <row r="129" spans="4:6" hidden="1">
      <c r="D129" s="2" t="s">
        <v>312</v>
      </c>
      <c r="E129" s="2" t="s">
        <v>568</v>
      </c>
      <c r="F129" s="2" t="s">
        <v>569</v>
      </c>
    </row>
    <row r="130" spans="4:6" hidden="1">
      <c r="D130" s="2" t="s">
        <v>313</v>
      </c>
      <c r="E130" s="2" t="s">
        <v>570</v>
      </c>
      <c r="F130" s="2" t="s">
        <v>571</v>
      </c>
    </row>
    <row r="131" spans="4:6" hidden="1">
      <c r="D131" s="2" t="s">
        <v>314</v>
      </c>
      <c r="E131" s="2" t="s">
        <v>572</v>
      </c>
      <c r="F131" s="2" t="s">
        <v>573</v>
      </c>
    </row>
    <row r="132" spans="4:6" hidden="1">
      <c r="D132" s="2" t="s">
        <v>315</v>
      </c>
      <c r="E132" s="2" t="s">
        <v>148</v>
      </c>
      <c r="F132" s="2" t="s">
        <v>147</v>
      </c>
    </row>
    <row r="133" spans="4:6" hidden="1">
      <c r="D133" s="2" t="s">
        <v>316</v>
      </c>
      <c r="E133" s="2" t="s">
        <v>574</v>
      </c>
      <c r="F133" s="2" t="s">
        <v>575</v>
      </c>
    </row>
    <row r="134" spans="4:6" hidden="1">
      <c r="D134" s="2" t="s">
        <v>317</v>
      </c>
      <c r="E134" s="2" t="s">
        <v>576</v>
      </c>
      <c r="F134" s="2" t="s">
        <v>577</v>
      </c>
    </row>
    <row r="135" spans="4:6" hidden="1">
      <c r="D135" s="2" t="s">
        <v>318</v>
      </c>
      <c r="E135" s="2" t="s">
        <v>578</v>
      </c>
      <c r="F135" s="2" t="s">
        <v>579</v>
      </c>
    </row>
    <row r="136" spans="4:6" hidden="1">
      <c r="D136" s="2" t="s">
        <v>319</v>
      </c>
      <c r="E136" s="2" t="s">
        <v>580</v>
      </c>
      <c r="F136" s="2" t="s">
        <v>581</v>
      </c>
    </row>
    <row r="137" spans="4:6" hidden="1">
      <c r="D137" s="2" t="s">
        <v>320</v>
      </c>
      <c r="E137" s="2" t="s">
        <v>582</v>
      </c>
      <c r="F137" s="2" t="s">
        <v>583</v>
      </c>
    </row>
    <row r="138" spans="4:6" hidden="1">
      <c r="D138" s="2" t="s">
        <v>321</v>
      </c>
      <c r="E138" s="2" t="s">
        <v>584</v>
      </c>
      <c r="F138" s="2" t="s">
        <v>585</v>
      </c>
    </row>
    <row r="139" spans="4:6" hidden="1">
      <c r="D139" s="2" t="s">
        <v>322</v>
      </c>
      <c r="E139" s="2" t="s">
        <v>586</v>
      </c>
      <c r="F139" s="2" t="s">
        <v>587</v>
      </c>
    </row>
    <row r="140" spans="4:6" hidden="1">
      <c r="D140" s="2" t="s">
        <v>323</v>
      </c>
      <c r="E140" s="2" t="s">
        <v>588</v>
      </c>
      <c r="F140" s="2" t="s">
        <v>589</v>
      </c>
    </row>
    <row r="141" spans="4:6" hidden="1">
      <c r="D141" s="2" t="s">
        <v>324</v>
      </c>
      <c r="E141" s="2" t="s">
        <v>590</v>
      </c>
      <c r="F141" s="2" t="s">
        <v>591</v>
      </c>
    </row>
    <row r="142" spans="4:6" hidden="1">
      <c r="D142" s="2" t="s">
        <v>325</v>
      </c>
      <c r="E142" s="2" t="s">
        <v>592</v>
      </c>
      <c r="F142" s="2" t="s">
        <v>593</v>
      </c>
    </row>
    <row r="143" spans="4:6" hidden="1">
      <c r="D143" s="2" t="s">
        <v>326</v>
      </c>
      <c r="E143" s="2" t="s">
        <v>150</v>
      </c>
      <c r="F143" s="2" t="s">
        <v>149</v>
      </c>
    </row>
    <row r="144" spans="4:6" hidden="1">
      <c r="D144" s="2" t="s">
        <v>327</v>
      </c>
      <c r="E144" s="2" t="s">
        <v>594</v>
      </c>
      <c r="F144" s="2" t="s">
        <v>595</v>
      </c>
    </row>
    <row r="145" spans="4:6" hidden="1">
      <c r="D145" s="2" t="s">
        <v>328</v>
      </c>
      <c r="E145" s="2" t="s">
        <v>596</v>
      </c>
      <c r="F145" s="2" t="s">
        <v>597</v>
      </c>
    </row>
    <row r="146" spans="4:6" hidden="1">
      <c r="D146" s="2" t="s">
        <v>329</v>
      </c>
      <c r="E146" s="2" t="s">
        <v>598</v>
      </c>
      <c r="F146" s="2" t="s">
        <v>599</v>
      </c>
    </row>
    <row r="147" spans="4:6" hidden="1">
      <c r="D147" s="2" t="s">
        <v>330</v>
      </c>
      <c r="E147" s="2" t="s">
        <v>600</v>
      </c>
      <c r="F147" s="2" t="s">
        <v>601</v>
      </c>
    </row>
    <row r="148" spans="4:6" hidden="1">
      <c r="D148" s="2" t="s">
        <v>331</v>
      </c>
      <c r="E148" s="2" t="s">
        <v>602</v>
      </c>
      <c r="F148" s="2" t="s">
        <v>603</v>
      </c>
    </row>
    <row r="149" spans="4:6" hidden="1">
      <c r="D149" s="2" t="s">
        <v>697</v>
      </c>
      <c r="E149" s="2" t="s">
        <v>699</v>
      </c>
      <c r="F149" s="2" t="s">
        <v>698</v>
      </c>
    </row>
    <row r="150" spans="4:6" hidden="1">
      <c r="D150" s="2" t="s">
        <v>332</v>
      </c>
      <c r="E150" s="2" t="s">
        <v>604</v>
      </c>
      <c r="F150" s="2" t="s">
        <v>605</v>
      </c>
    </row>
    <row r="151" spans="4:6" hidden="1">
      <c r="D151" s="2" t="s">
        <v>333</v>
      </c>
      <c r="E151" s="2" t="s">
        <v>152</v>
      </c>
      <c r="F151" s="2" t="s">
        <v>151</v>
      </c>
    </row>
    <row r="152" spans="4:6" hidden="1">
      <c r="D152" s="2" t="s">
        <v>334</v>
      </c>
      <c r="E152" s="2" t="s">
        <v>606</v>
      </c>
      <c r="F152" s="2" t="s">
        <v>607</v>
      </c>
    </row>
    <row r="153" spans="4:6" hidden="1">
      <c r="D153" s="2" t="s">
        <v>335</v>
      </c>
      <c r="E153" s="2" t="s">
        <v>172</v>
      </c>
      <c r="F153" s="2" t="s">
        <v>171</v>
      </c>
    </row>
    <row r="154" spans="4:6" hidden="1">
      <c r="D154" s="2" t="s">
        <v>336</v>
      </c>
      <c r="E154" s="2" t="s">
        <v>170</v>
      </c>
      <c r="F154" s="2" t="s">
        <v>169</v>
      </c>
    </row>
    <row r="155" spans="4:6" hidden="1">
      <c r="D155" s="2" t="s">
        <v>337</v>
      </c>
      <c r="E155" s="2" t="s">
        <v>608</v>
      </c>
      <c r="F155" s="2" t="s">
        <v>609</v>
      </c>
    </row>
    <row r="156" spans="4:6" hidden="1">
      <c r="D156" s="2" t="s">
        <v>338</v>
      </c>
      <c r="E156" s="2" t="s">
        <v>610</v>
      </c>
      <c r="F156" s="2" t="s">
        <v>611</v>
      </c>
    </row>
    <row r="157" spans="4:6" hidden="1">
      <c r="D157" s="2" t="s">
        <v>339</v>
      </c>
      <c r="E157" s="2" t="s">
        <v>612</v>
      </c>
      <c r="F157" s="2" t="s">
        <v>613</v>
      </c>
    </row>
    <row r="158" spans="4:6" hidden="1">
      <c r="D158" s="2" t="s">
        <v>340</v>
      </c>
      <c r="E158" s="2" t="s">
        <v>614</v>
      </c>
      <c r="F158" s="2" t="s">
        <v>615</v>
      </c>
    </row>
    <row r="159" spans="4:6" hidden="1">
      <c r="D159" s="2" t="s">
        <v>341</v>
      </c>
      <c r="E159" s="2" t="s">
        <v>616</v>
      </c>
      <c r="F159" s="2" t="s">
        <v>617</v>
      </c>
    </row>
    <row r="160" spans="4:6" hidden="1">
      <c r="D160" s="2" t="s">
        <v>342</v>
      </c>
      <c r="E160" s="2" t="s">
        <v>618</v>
      </c>
      <c r="F160" s="2" t="s">
        <v>619</v>
      </c>
    </row>
    <row r="161" spans="4:6" hidden="1">
      <c r="D161" s="2" t="s">
        <v>343</v>
      </c>
      <c r="E161" s="2" t="s">
        <v>620</v>
      </c>
      <c r="F161" s="2" t="s">
        <v>621</v>
      </c>
    </row>
    <row r="162" spans="4:6" hidden="1">
      <c r="D162" s="2" t="s">
        <v>344</v>
      </c>
      <c r="E162" s="2" t="s">
        <v>622</v>
      </c>
      <c r="F162" s="2" t="s">
        <v>623</v>
      </c>
    </row>
    <row r="163" spans="4:6" hidden="1">
      <c r="D163" s="2" t="s">
        <v>345</v>
      </c>
      <c r="E163" s="2" t="s">
        <v>624</v>
      </c>
      <c r="F163" s="2" t="s">
        <v>625</v>
      </c>
    </row>
    <row r="164" spans="4:6" hidden="1">
      <c r="D164" s="2" t="s">
        <v>346</v>
      </c>
      <c r="E164" s="2" t="s">
        <v>626</v>
      </c>
      <c r="F164" s="2" t="s">
        <v>627</v>
      </c>
    </row>
    <row r="165" spans="4:6" hidden="1">
      <c r="D165" s="2" t="s">
        <v>347</v>
      </c>
      <c r="E165" s="2" t="s">
        <v>628</v>
      </c>
      <c r="F165" s="2" t="s">
        <v>629</v>
      </c>
    </row>
    <row r="166" spans="4:6" hidden="1">
      <c r="D166" s="2" t="s">
        <v>348</v>
      </c>
      <c r="E166" s="2" t="s">
        <v>630</v>
      </c>
      <c r="F166" s="2" t="s">
        <v>631</v>
      </c>
    </row>
    <row r="167" spans="4:6" hidden="1">
      <c r="D167" s="2" t="s">
        <v>349</v>
      </c>
      <c r="E167" s="2" t="s">
        <v>632</v>
      </c>
      <c r="F167" s="2" t="s">
        <v>633</v>
      </c>
    </row>
    <row r="168" spans="4:6" hidden="1">
      <c r="D168" s="2" t="s">
        <v>350</v>
      </c>
      <c r="E168" s="2" t="s">
        <v>634</v>
      </c>
      <c r="F168" s="2" t="s">
        <v>635</v>
      </c>
    </row>
    <row r="169" spans="4:6" hidden="1">
      <c r="D169" s="2" t="s">
        <v>351</v>
      </c>
      <c r="E169" s="2" t="s">
        <v>636</v>
      </c>
      <c r="F169" s="2" t="s">
        <v>637</v>
      </c>
    </row>
    <row r="170" spans="4:6" hidden="1">
      <c r="D170" s="2" t="s">
        <v>352</v>
      </c>
      <c r="E170" s="2" t="s">
        <v>638</v>
      </c>
      <c r="F170" s="2" t="s">
        <v>639</v>
      </c>
    </row>
    <row r="171" spans="4:6" hidden="1">
      <c r="D171" s="2" t="s">
        <v>353</v>
      </c>
      <c r="E171" s="2" t="s">
        <v>640</v>
      </c>
      <c r="F171" s="2" t="s">
        <v>641</v>
      </c>
    </row>
    <row r="172" spans="4:6" hidden="1">
      <c r="D172" s="2" t="s">
        <v>354</v>
      </c>
      <c r="E172" s="2" t="s">
        <v>642</v>
      </c>
      <c r="F172" s="2" t="s">
        <v>643</v>
      </c>
    </row>
    <row r="173" spans="4:6" hidden="1">
      <c r="D173" s="2" t="s">
        <v>355</v>
      </c>
      <c r="E173" s="2" t="s">
        <v>644</v>
      </c>
      <c r="F173" s="2" t="s">
        <v>645</v>
      </c>
    </row>
    <row r="174" spans="4:6" hidden="1">
      <c r="D174" s="2" t="s">
        <v>356</v>
      </c>
      <c r="E174" s="2" t="s">
        <v>646</v>
      </c>
      <c r="F174" s="2" t="s">
        <v>647</v>
      </c>
    </row>
    <row r="175" spans="4:6" hidden="1">
      <c r="D175" s="2" t="s">
        <v>357</v>
      </c>
      <c r="E175" s="2" t="s">
        <v>648</v>
      </c>
      <c r="F175" s="2" t="s">
        <v>649</v>
      </c>
    </row>
    <row r="176" spans="4:6" hidden="1">
      <c r="D176" s="2" t="s">
        <v>358</v>
      </c>
      <c r="E176" s="2" t="s">
        <v>650</v>
      </c>
      <c r="F176" s="2" t="s">
        <v>651</v>
      </c>
    </row>
    <row r="177" spans="4:6" hidden="1">
      <c r="D177" s="2" t="s">
        <v>359</v>
      </c>
      <c r="E177" s="2" t="s">
        <v>174</v>
      </c>
      <c r="F177" s="2" t="s">
        <v>173</v>
      </c>
    </row>
    <row r="178" spans="4:6" hidden="1">
      <c r="D178" s="2" t="s">
        <v>360</v>
      </c>
      <c r="E178" s="2" t="s">
        <v>652</v>
      </c>
      <c r="F178" s="2" t="s">
        <v>653</v>
      </c>
    </row>
    <row r="179" spans="4:6" hidden="1">
      <c r="D179" s="2" t="s">
        <v>361</v>
      </c>
      <c r="E179" s="2" t="s">
        <v>654</v>
      </c>
      <c r="F179" s="2" t="s">
        <v>655</v>
      </c>
    </row>
    <row r="180" spans="4:6" hidden="1">
      <c r="D180" s="2" t="s">
        <v>362</v>
      </c>
      <c r="E180" s="2" t="s">
        <v>656</v>
      </c>
      <c r="F180" s="2" t="s">
        <v>657</v>
      </c>
    </row>
    <row r="181" spans="4:6" hidden="1">
      <c r="D181" s="2" t="s">
        <v>363</v>
      </c>
      <c r="E181" s="2" t="s">
        <v>658</v>
      </c>
      <c r="F181" s="2" t="s">
        <v>659</v>
      </c>
    </row>
    <row r="182" spans="4:6" hidden="1">
      <c r="D182" s="2" t="s">
        <v>364</v>
      </c>
      <c r="E182" s="2" t="s">
        <v>660</v>
      </c>
      <c r="F182" s="2" t="s">
        <v>661</v>
      </c>
    </row>
    <row r="183" spans="4:6" hidden="1">
      <c r="D183" s="2" t="s">
        <v>365</v>
      </c>
      <c r="E183" s="2" t="s">
        <v>662</v>
      </c>
      <c r="F183" s="2" t="s">
        <v>663</v>
      </c>
    </row>
    <row r="184" spans="4:6" hidden="1">
      <c r="D184" s="2" t="s">
        <v>366</v>
      </c>
      <c r="E184" s="2" t="s">
        <v>664</v>
      </c>
      <c r="F184" s="2" t="s">
        <v>665</v>
      </c>
    </row>
    <row r="185" spans="4:6" hidden="1">
      <c r="D185" s="2" t="s">
        <v>367</v>
      </c>
      <c r="E185" s="2" t="s">
        <v>666</v>
      </c>
      <c r="F185" s="2" t="s">
        <v>667</v>
      </c>
    </row>
    <row r="186" spans="4:6" hidden="1">
      <c r="D186" s="2" t="s">
        <v>368</v>
      </c>
      <c r="E186" s="2" t="s">
        <v>668</v>
      </c>
      <c r="F186" s="2" t="s">
        <v>669</v>
      </c>
    </row>
    <row r="187" spans="4:6" hidden="1">
      <c r="D187" s="2" t="s">
        <v>369</v>
      </c>
      <c r="E187" s="2" t="s">
        <v>187</v>
      </c>
      <c r="F187" s="2" t="s">
        <v>186</v>
      </c>
    </row>
    <row r="188" spans="4:6" hidden="1">
      <c r="D188" s="2" t="s">
        <v>370</v>
      </c>
      <c r="E188" s="2" t="s">
        <v>670</v>
      </c>
      <c r="F188" s="2" t="s">
        <v>671</v>
      </c>
    </row>
    <row r="189" spans="4:6" hidden="1">
      <c r="D189" s="2" t="s">
        <v>371</v>
      </c>
      <c r="E189" s="2" t="s">
        <v>672</v>
      </c>
      <c r="F189" s="2" t="s">
        <v>673</v>
      </c>
    </row>
    <row r="190" spans="4:6" hidden="1">
      <c r="D190" s="2" t="s">
        <v>372</v>
      </c>
      <c r="E190" s="2" t="s">
        <v>674</v>
      </c>
      <c r="F190" s="2" t="s">
        <v>675</v>
      </c>
    </row>
    <row r="191" spans="4:6" hidden="1">
      <c r="D191" s="2" t="s">
        <v>373</v>
      </c>
      <c r="E191" s="2" t="s">
        <v>676</v>
      </c>
      <c r="F191" s="2" t="s">
        <v>677</v>
      </c>
    </row>
    <row r="192" spans="4:6" hidden="1">
      <c r="D192" s="2" t="s">
        <v>374</v>
      </c>
      <c r="E192" s="2" t="s">
        <v>678</v>
      </c>
      <c r="F192" s="2" t="s">
        <v>679</v>
      </c>
    </row>
    <row r="193" spans="4:6" hidden="1">
      <c r="D193" s="2" t="s">
        <v>375</v>
      </c>
      <c r="E193" s="2" t="s">
        <v>680</v>
      </c>
      <c r="F193" s="2" t="s">
        <v>681</v>
      </c>
    </row>
    <row r="194" spans="4:6" hidden="1">
      <c r="D194" s="2" t="s">
        <v>773</v>
      </c>
      <c r="E194" s="2" t="s">
        <v>772</v>
      </c>
      <c r="F194" s="2" t="s">
        <v>682</v>
      </c>
    </row>
    <row r="195" spans="4:6" hidden="1">
      <c r="D195" s="2" t="s">
        <v>376</v>
      </c>
      <c r="E195" s="2" t="s">
        <v>683</v>
      </c>
      <c r="F195" s="2" t="s">
        <v>684</v>
      </c>
    </row>
    <row r="196" spans="4:6" hidden="1">
      <c r="D196" s="2" t="s">
        <v>377</v>
      </c>
      <c r="E196" s="2" t="s">
        <v>176</v>
      </c>
      <c r="F196" s="2" t="s">
        <v>175</v>
      </c>
    </row>
    <row r="197" spans="4:6" hidden="1">
      <c r="D197" s="2" t="s">
        <v>378</v>
      </c>
      <c r="E197" s="2" t="s">
        <v>685</v>
      </c>
      <c r="F197" s="2" t="s">
        <v>686</v>
      </c>
    </row>
    <row r="198" spans="4:6" hidden="1">
      <c r="D198" s="2" t="s">
        <v>379</v>
      </c>
      <c r="E198" s="2" t="s">
        <v>687</v>
      </c>
      <c r="F198" s="2" t="s">
        <v>688</v>
      </c>
    </row>
    <row r="199" spans="4:6" hidden="1">
      <c r="D199" s="2" t="s">
        <v>380</v>
      </c>
      <c r="E199" s="2" t="s">
        <v>178</v>
      </c>
      <c r="F199" s="2" t="s">
        <v>177</v>
      </c>
    </row>
    <row r="200" spans="4:6" hidden="1">
      <c r="D200" s="2" t="s">
        <v>381</v>
      </c>
      <c r="E200" s="2" t="s">
        <v>689</v>
      </c>
      <c r="F200" s="2" t="s">
        <v>690</v>
      </c>
    </row>
    <row r="201" spans="4:6" hidden="1">
      <c r="D201" s="2" t="s">
        <v>382</v>
      </c>
      <c r="E201" s="2" t="s">
        <v>691</v>
      </c>
      <c r="F201" s="2" t="s">
        <v>692</v>
      </c>
    </row>
    <row r="202" spans="4:6" hidden="1">
      <c r="D202" s="2" t="s">
        <v>383</v>
      </c>
      <c r="E202" s="2" t="s">
        <v>693</v>
      </c>
      <c r="F202" s="2" t="s">
        <v>694</v>
      </c>
    </row>
    <row r="203" spans="4:6" ht="14.7" hidden="1" thickBot="1">
      <c r="D203" s="2" t="s">
        <v>384</v>
      </c>
      <c r="E203" s="2" t="s">
        <v>695</v>
      </c>
      <c r="F203" s="2" t="s">
        <v>696</v>
      </c>
    </row>
    <row r="204" spans="4:6" ht="14.7" hidden="1" thickBot="1">
      <c r="D204" s="204" t="str">
        <f>E7</f>
        <v>Argentina (ARG)</v>
      </c>
      <c r="E204" s="205" t="str">
        <f>VLOOKUP(D204,$D$29:$F$203,2,FALSE)</f>
        <v>Argentina</v>
      </c>
      <c r="F204" s="206" t="str">
        <f>VLOOKUP(D204,$D$29:$F$203,3,FALSE)</f>
        <v>ARG</v>
      </c>
    </row>
    <row r="205" spans="4:6" hidden="1"/>
  </sheetData>
  <sheetProtection formatCells="0"/>
  <mergeCells count="10">
    <mergeCell ref="D13:E13"/>
    <mergeCell ref="D14:E14"/>
    <mergeCell ref="D15:E15"/>
    <mergeCell ref="D11:E11"/>
    <mergeCell ref="E5:F5"/>
    <mergeCell ref="E6:F6"/>
    <mergeCell ref="E7:F7"/>
    <mergeCell ref="E8:F8"/>
    <mergeCell ref="E9:F9"/>
    <mergeCell ref="D12:E12"/>
  </mergeCells>
  <dataValidations count="4">
    <dataValidation type="list" allowBlank="1" showInputMessage="1" showErrorMessage="1" sqref="G22:H25" xr:uid="{32B1201C-B123-4E15-831C-87EAA6595B17}">
      <formula1>"...,Yes,No,Partially/Mixed/Other"</formula1>
    </dataValidation>
    <dataValidation type="list" allowBlank="1" showInputMessage="1" showErrorMessage="1" sqref="I22:I25" xr:uid="{3472D613-01C6-4874-B144-E0B7EBB21B70}">
      <formula1>O$20:O$26</formula1>
    </dataValidation>
    <dataValidation type="list" allowBlank="1" showInputMessage="1" showErrorMessage="1" sqref="E7" xr:uid="{D747B0B4-92A4-4E1A-A578-15B30ECC2AED}">
      <formula1>$D$29:$D$203</formula1>
    </dataValidation>
    <dataValidation type="whole" operator="greaterThan" allowBlank="1" showInputMessage="1" showErrorMessage="1" sqref="J22:J25 E9" xr:uid="{6957C243-244E-4B73-8046-BB76C496D527}">
      <formula1>1</formula1>
    </dataValidation>
  </dataValidations>
  <pageMargins left="0.7" right="0.7" top="0.75" bottom="0.75" header="0.3" footer="0.3"/>
  <pageSetup scale="52"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3607-E4E8-430D-A71B-E544F757A8D2}">
  <sheetPr>
    <pageSetUpPr fitToPage="1"/>
  </sheetPr>
  <dimension ref="C1:V79"/>
  <sheetViews>
    <sheetView topLeftCell="A13" zoomScale="75" zoomScaleNormal="75" workbookViewId="0">
      <selection activeCell="C48" sqref="C48"/>
    </sheetView>
  </sheetViews>
  <sheetFormatPr defaultColWidth="9.05078125" defaultRowHeight="14.4"/>
  <cols>
    <col min="1" max="2" width="2.578125" customWidth="1"/>
    <col min="3" max="3" width="7.5234375" style="4" customWidth="1"/>
    <col min="4" max="4" width="89.9453125" customWidth="1"/>
    <col min="5" max="8" width="8.5234375" style="4" customWidth="1"/>
    <col min="9" max="9" width="6.83984375" customWidth="1"/>
    <col min="10" max="13" width="44.3125" customWidth="1"/>
    <col min="14" max="14" width="4.20703125" customWidth="1"/>
    <col min="15" max="21" width="8.83984375" hidden="1" customWidth="1"/>
    <col min="22" max="22" width="12.41796875" hidden="1" customWidth="1"/>
  </cols>
  <sheetData>
    <row r="1" spans="3:22" s="2" customFormat="1"/>
    <row r="2" spans="3:22" s="2" customFormat="1" ht="18.3">
      <c r="C2" s="21"/>
      <c r="D2" s="21" t="s">
        <v>706</v>
      </c>
    </row>
    <row r="3" spans="3:22" s="22" customFormat="1" ht="15" customHeight="1" thickBot="1"/>
    <row r="4" spans="3:22" ht="14.7" thickBot="1">
      <c r="C4" s="5"/>
      <c r="D4" s="1"/>
      <c r="E4" s="5"/>
      <c r="F4" s="5"/>
      <c r="G4" s="5"/>
      <c r="H4" s="5"/>
    </row>
    <row r="5" spans="3:22" ht="113.1" customHeight="1" thickBot="1">
      <c r="C5" s="8"/>
      <c r="D5" s="8" t="s">
        <v>34</v>
      </c>
      <c r="E5" s="9" t="str">
        <f>'IGP1 Structure'!$E$22</f>
        <v>Provinces (Provincias)</v>
      </c>
      <c r="F5" s="9" t="str">
        <f>'IGP1 Structure'!$E$23</f>
        <v>Municipalities (Municipios)</v>
      </c>
      <c r="G5" s="9" t="str">
        <f>'IGP1 Structure'!$E$24</f>
        <v>-</v>
      </c>
      <c r="H5" s="9" t="str">
        <f>'IGP1 Structure'!$E$25</f>
        <v>-</v>
      </c>
      <c r="J5" s="87" t="str">
        <f>"Comments / Clarification: "&amp;CHAR(10)&amp;E5</f>
        <v>Comments / Clarification: 
Provinces (Provincias)</v>
      </c>
      <c r="K5" s="87" t="str">
        <f t="shared" ref="K5:M5" si="0">"Comments / Clarification: "&amp;CHAR(10)&amp;F5</f>
        <v>Comments / Clarification: 
Municipalities (Municipios)</v>
      </c>
      <c r="L5" s="87" t="str">
        <f t="shared" si="0"/>
        <v>Comments / Clarification: 
-</v>
      </c>
      <c r="M5" s="87" t="str">
        <f t="shared" si="0"/>
        <v>Comments / Clarification: 
-</v>
      </c>
      <c r="N5" s="32"/>
    </row>
    <row r="6" spans="3:22" ht="14.7" thickBot="1"/>
    <row r="7" spans="3:22">
      <c r="C7" s="31" t="s">
        <v>763</v>
      </c>
      <c r="D7" s="45" t="s">
        <v>771</v>
      </c>
      <c r="E7" s="34"/>
      <c r="F7" s="34"/>
      <c r="G7" s="35"/>
      <c r="H7" s="36"/>
      <c r="J7" s="93"/>
      <c r="K7" s="93"/>
      <c r="L7" s="93"/>
      <c r="M7" s="93"/>
    </row>
    <row r="8" spans="3:22">
      <c r="C8" s="19" t="s">
        <v>194</v>
      </c>
      <c r="D8" s="46" t="s">
        <v>89</v>
      </c>
      <c r="E8" s="103" t="s">
        <v>2</v>
      </c>
      <c r="F8" s="103" t="s">
        <v>2</v>
      </c>
      <c r="G8" s="103" t="s">
        <v>3</v>
      </c>
      <c r="H8" s="104" t="s">
        <v>3</v>
      </c>
      <c r="J8" s="94"/>
      <c r="K8" s="94"/>
      <c r="L8" s="94"/>
      <c r="M8" s="94"/>
      <c r="O8" s="2" t="s">
        <v>3</v>
      </c>
      <c r="P8" s="2" t="s">
        <v>2</v>
      </c>
      <c r="Q8" s="2" t="s">
        <v>1</v>
      </c>
      <c r="R8" s="2" t="s">
        <v>79</v>
      </c>
      <c r="S8" s="2"/>
      <c r="T8" s="2"/>
      <c r="U8" s="2"/>
      <c r="V8" s="2"/>
    </row>
    <row r="9" spans="3:22">
      <c r="C9" s="19" t="s">
        <v>195</v>
      </c>
      <c r="D9" s="46" t="s">
        <v>91</v>
      </c>
      <c r="E9" s="103" t="s">
        <v>2</v>
      </c>
      <c r="F9" s="103" t="s">
        <v>2</v>
      </c>
      <c r="G9" s="103" t="s">
        <v>3</v>
      </c>
      <c r="H9" s="104" t="s">
        <v>3</v>
      </c>
      <c r="J9" s="94"/>
      <c r="K9" s="94"/>
      <c r="L9" s="94"/>
      <c r="M9" s="94"/>
      <c r="O9" s="2" t="s">
        <v>3</v>
      </c>
      <c r="P9" s="2" t="s">
        <v>2</v>
      </c>
      <c r="Q9" s="2" t="s">
        <v>1</v>
      </c>
      <c r="R9" s="2" t="s">
        <v>79</v>
      </c>
      <c r="S9" s="2"/>
      <c r="T9" s="2"/>
      <c r="U9" s="2"/>
      <c r="V9" s="2"/>
    </row>
    <row r="10" spans="3:22">
      <c r="C10" s="19" t="s">
        <v>35</v>
      </c>
      <c r="D10" s="46" t="s">
        <v>90</v>
      </c>
      <c r="E10" s="103" t="s">
        <v>2</v>
      </c>
      <c r="F10" s="103" t="s">
        <v>2</v>
      </c>
      <c r="G10" s="103" t="s">
        <v>3</v>
      </c>
      <c r="H10" s="104" t="s">
        <v>3</v>
      </c>
      <c r="J10" s="94"/>
      <c r="K10" s="94"/>
      <c r="L10" s="94"/>
      <c r="M10" s="94"/>
      <c r="O10" s="2" t="s">
        <v>3</v>
      </c>
      <c r="P10" s="2" t="s">
        <v>2</v>
      </c>
      <c r="Q10" s="2" t="s">
        <v>1</v>
      </c>
      <c r="R10" s="2" t="s">
        <v>79</v>
      </c>
      <c r="S10" s="2"/>
      <c r="T10" s="2"/>
      <c r="U10" s="2"/>
      <c r="V10" s="2"/>
    </row>
    <row r="11" spans="3:22" ht="14.7" thickBot="1">
      <c r="C11" s="20" t="s">
        <v>36</v>
      </c>
      <c r="D11" s="47" t="s">
        <v>109</v>
      </c>
      <c r="E11" s="105" t="s">
        <v>2</v>
      </c>
      <c r="F11" s="105" t="s">
        <v>2</v>
      </c>
      <c r="G11" s="105" t="s">
        <v>3</v>
      </c>
      <c r="H11" s="106" t="s">
        <v>3</v>
      </c>
      <c r="J11" s="230" t="s">
        <v>808</v>
      </c>
      <c r="K11" s="230" t="s">
        <v>827</v>
      </c>
      <c r="L11" s="95"/>
      <c r="M11" s="95"/>
      <c r="O11" s="2" t="s">
        <v>3</v>
      </c>
      <c r="P11" s="2" t="s">
        <v>2</v>
      </c>
      <c r="Q11" s="2" t="s">
        <v>1</v>
      </c>
      <c r="R11" s="2" t="s">
        <v>79</v>
      </c>
      <c r="S11" s="2"/>
      <c r="T11" s="2"/>
      <c r="U11" s="2"/>
      <c r="V11" s="2"/>
    </row>
    <row r="12" spans="3:22" ht="14.7" thickBot="1"/>
    <row r="13" spans="3:22">
      <c r="C13" s="31" t="s">
        <v>764</v>
      </c>
      <c r="D13" s="45" t="s">
        <v>770</v>
      </c>
      <c r="E13" s="37"/>
      <c r="F13" s="37"/>
      <c r="G13" s="37"/>
      <c r="H13" s="38"/>
      <c r="J13" s="93"/>
      <c r="K13" s="93"/>
      <c r="L13" s="93"/>
      <c r="M13" s="93"/>
    </row>
    <row r="14" spans="3:22">
      <c r="C14" s="19" t="s">
        <v>196</v>
      </c>
      <c r="D14" s="46" t="s">
        <v>100</v>
      </c>
      <c r="E14" s="103" t="s">
        <v>2</v>
      </c>
      <c r="F14" s="103" t="s">
        <v>2</v>
      </c>
      <c r="G14" s="103" t="s">
        <v>3</v>
      </c>
      <c r="H14" s="104" t="s">
        <v>3</v>
      </c>
      <c r="J14" s="94" t="s">
        <v>809</v>
      </c>
      <c r="K14" s="94" t="s">
        <v>810</v>
      </c>
      <c r="L14" s="94"/>
      <c r="M14" s="94"/>
      <c r="O14" s="2" t="s">
        <v>3</v>
      </c>
      <c r="P14" s="2" t="s">
        <v>2</v>
      </c>
      <c r="Q14" s="2" t="s">
        <v>1</v>
      </c>
      <c r="R14" s="2" t="s">
        <v>79</v>
      </c>
      <c r="S14" s="2"/>
      <c r="T14" s="2"/>
      <c r="U14" s="2"/>
      <c r="V14" s="2"/>
    </row>
    <row r="15" spans="3:22">
      <c r="C15" s="19" t="s">
        <v>197</v>
      </c>
      <c r="D15" s="46" t="s">
        <v>126</v>
      </c>
      <c r="E15" s="103" t="s">
        <v>2</v>
      </c>
      <c r="F15" s="103" t="s">
        <v>2</v>
      </c>
      <c r="G15" s="103" t="s">
        <v>3</v>
      </c>
      <c r="H15" s="104" t="s">
        <v>3</v>
      </c>
      <c r="J15" s="231" t="s">
        <v>811</v>
      </c>
      <c r="K15" s="231" t="s">
        <v>804</v>
      </c>
      <c r="L15" s="94"/>
      <c r="M15" s="94"/>
      <c r="O15" s="2" t="s">
        <v>3</v>
      </c>
      <c r="P15" s="2" t="s">
        <v>2</v>
      </c>
      <c r="Q15" s="2" t="s">
        <v>1</v>
      </c>
      <c r="R15" s="2" t="s">
        <v>79</v>
      </c>
      <c r="S15" s="2"/>
      <c r="T15" s="2"/>
      <c r="U15" s="2"/>
      <c r="V15" s="2"/>
    </row>
    <row r="16" spans="3:22">
      <c r="C16" s="19" t="s">
        <v>198</v>
      </c>
      <c r="D16" s="46" t="s">
        <v>94</v>
      </c>
      <c r="E16" s="103" t="s">
        <v>2</v>
      </c>
      <c r="F16" s="103" t="s">
        <v>2</v>
      </c>
      <c r="G16" s="103" t="s">
        <v>3</v>
      </c>
      <c r="H16" s="104" t="s">
        <v>3</v>
      </c>
      <c r="J16" s="94"/>
      <c r="K16" s="94"/>
      <c r="L16" s="228"/>
      <c r="M16" s="94"/>
      <c r="O16" s="2" t="s">
        <v>3</v>
      </c>
      <c r="P16" s="2" t="s">
        <v>2</v>
      </c>
      <c r="Q16" s="2" t="s">
        <v>1</v>
      </c>
      <c r="R16" s="2" t="s">
        <v>79</v>
      </c>
      <c r="S16" s="2"/>
      <c r="T16" s="2"/>
      <c r="U16" s="2"/>
      <c r="V16" s="2"/>
    </row>
    <row r="17" spans="3:22">
      <c r="C17" s="19" t="s">
        <v>199</v>
      </c>
      <c r="D17" s="46" t="s">
        <v>106</v>
      </c>
      <c r="E17" s="103" t="s">
        <v>2</v>
      </c>
      <c r="F17" s="103" t="s">
        <v>2</v>
      </c>
      <c r="G17" s="103" t="s">
        <v>3</v>
      </c>
      <c r="H17" s="104" t="s">
        <v>3</v>
      </c>
      <c r="J17" s="94" t="s">
        <v>812</v>
      </c>
      <c r="K17" s="94" t="s">
        <v>813</v>
      </c>
      <c r="L17" s="94"/>
      <c r="M17" s="94"/>
      <c r="O17" s="2" t="s">
        <v>3</v>
      </c>
      <c r="P17" s="2" t="s">
        <v>2</v>
      </c>
      <c r="Q17" s="2" t="s">
        <v>1</v>
      </c>
      <c r="R17" s="2" t="s">
        <v>79</v>
      </c>
      <c r="S17" s="2"/>
      <c r="T17" s="2"/>
      <c r="U17" s="2"/>
      <c r="V17" s="2"/>
    </row>
    <row r="18" spans="3:22">
      <c r="C18" s="19" t="s">
        <v>200</v>
      </c>
      <c r="D18" s="46" t="s">
        <v>95</v>
      </c>
      <c r="E18" s="103" t="s">
        <v>2</v>
      </c>
      <c r="F18" s="103" t="s">
        <v>2</v>
      </c>
      <c r="G18" s="103" t="s">
        <v>3</v>
      </c>
      <c r="H18" s="104" t="s">
        <v>3</v>
      </c>
      <c r="J18" s="94"/>
      <c r="K18" s="94"/>
      <c r="L18" s="94"/>
      <c r="M18" s="94"/>
      <c r="O18" s="2" t="s">
        <v>3</v>
      </c>
      <c r="P18" s="2" t="s">
        <v>2</v>
      </c>
      <c r="Q18" s="2" t="s">
        <v>1</v>
      </c>
      <c r="R18" s="2" t="s">
        <v>79</v>
      </c>
      <c r="S18" s="2"/>
      <c r="T18" s="2"/>
      <c r="U18" s="2"/>
      <c r="V18" s="2"/>
    </row>
    <row r="19" spans="3:22" ht="14.7" thickBot="1">
      <c r="C19" s="20" t="s">
        <v>201</v>
      </c>
      <c r="D19" s="47" t="s">
        <v>103</v>
      </c>
      <c r="E19" s="105" t="s">
        <v>2</v>
      </c>
      <c r="F19" s="105" t="s">
        <v>2</v>
      </c>
      <c r="G19" s="105" t="s">
        <v>3</v>
      </c>
      <c r="H19" s="106" t="s">
        <v>3</v>
      </c>
      <c r="J19" s="231" t="s">
        <v>814</v>
      </c>
      <c r="K19" s="231" t="s">
        <v>815</v>
      </c>
      <c r="L19" s="95"/>
      <c r="M19" s="95"/>
      <c r="O19" s="2" t="s">
        <v>3</v>
      </c>
      <c r="P19" s="2" t="s">
        <v>2</v>
      </c>
      <c r="Q19" s="2" t="s">
        <v>1</v>
      </c>
      <c r="R19" s="2" t="s">
        <v>79</v>
      </c>
      <c r="S19" s="2"/>
      <c r="T19" s="2"/>
      <c r="U19" s="2"/>
      <c r="V19" s="2"/>
    </row>
    <row r="20" spans="3:22" ht="14.7" thickBot="1"/>
    <row r="21" spans="3:22">
      <c r="C21" s="31" t="s">
        <v>765</v>
      </c>
      <c r="D21" s="45" t="s">
        <v>769</v>
      </c>
      <c r="E21" s="37"/>
      <c r="F21" s="37"/>
      <c r="G21" s="37"/>
      <c r="H21" s="38"/>
      <c r="J21" s="93"/>
      <c r="K21" s="93"/>
      <c r="L21" s="93"/>
      <c r="M21" s="93"/>
    </row>
    <row r="22" spans="3:22">
      <c r="C22" s="19" t="s">
        <v>794</v>
      </c>
      <c r="D22" s="46" t="s">
        <v>93</v>
      </c>
      <c r="E22" s="103" t="s">
        <v>2</v>
      </c>
      <c r="F22" s="103" t="s">
        <v>2</v>
      </c>
      <c r="G22" s="103" t="s">
        <v>3</v>
      </c>
      <c r="H22" s="104" t="s">
        <v>3</v>
      </c>
      <c r="J22" s="94"/>
      <c r="K22" s="94"/>
      <c r="L22" s="94"/>
      <c r="M22" s="94"/>
      <c r="O22" s="2" t="s">
        <v>3</v>
      </c>
      <c r="P22" s="2" t="s">
        <v>2</v>
      </c>
      <c r="Q22" s="2" t="s">
        <v>1</v>
      </c>
      <c r="R22" s="2" t="s">
        <v>79</v>
      </c>
      <c r="S22" s="2"/>
      <c r="T22" s="2"/>
      <c r="U22" s="2"/>
      <c r="V22" s="2"/>
    </row>
    <row r="23" spans="3:22">
      <c r="C23" s="19" t="s">
        <v>202</v>
      </c>
      <c r="D23" s="46" t="s">
        <v>98</v>
      </c>
      <c r="E23" s="103" t="s">
        <v>2</v>
      </c>
      <c r="F23" s="103" t="s">
        <v>2</v>
      </c>
      <c r="G23" s="103" t="s">
        <v>3</v>
      </c>
      <c r="H23" s="104" t="s">
        <v>3</v>
      </c>
      <c r="J23" s="94"/>
      <c r="K23" s="94"/>
      <c r="L23" s="94"/>
      <c r="M23" s="94"/>
      <c r="O23" s="2" t="s">
        <v>3</v>
      </c>
      <c r="P23" s="2" t="s">
        <v>2</v>
      </c>
      <c r="Q23" s="2" t="s">
        <v>1</v>
      </c>
      <c r="R23" s="2" t="s">
        <v>79</v>
      </c>
      <c r="S23" s="2"/>
      <c r="T23" s="2"/>
      <c r="U23" s="2"/>
      <c r="V23" s="2"/>
    </row>
    <row r="24" spans="3:22">
      <c r="C24" s="19" t="s">
        <v>203</v>
      </c>
      <c r="D24" s="46" t="s">
        <v>796</v>
      </c>
      <c r="E24" s="103" t="s">
        <v>2</v>
      </c>
      <c r="F24" s="103" t="s">
        <v>2</v>
      </c>
      <c r="G24" s="103" t="s">
        <v>3</v>
      </c>
      <c r="H24" s="104" t="s">
        <v>3</v>
      </c>
      <c r="J24" s="94"/>
      <c r="K24" s="94"/>
      <c r="L24" s="94"/>
      <c r="M24" s="94"/>
      <c r="O24" s="2" t="s">
        <v>3</v>
      </c>
      <c r="P24" s="2" t="s">
        <v>2</v>
      </c>
      <c r="Q24" s="2" t="s">
        <v>1</v>
      </c>
      <c r="R24" s="2" t="s">
        <v>79</v>
      </c>
      <c r="S24" s="2"/>
      <c r="T24" s="2"/>
      <c r="U24" s="2"/>
      <c r="V24" s="2"/>
    </row>
    <row r="25" spans="3:22">
      <c r="C25" s="19" t="s">
        <v>204</v>
      </c>
      <c r="D25" s="46" t="s">
        <v>107</v>
      </c>
      <c r="E25" s="103" t="s">
        <v>2</v>
      </c>
      <c r="F25" s="103" t="s">
        <v>2</v>
      </c>
      <c r="G25" s="103" t="s">
        <v>3</v>
      </c>
      <c r="H25" s="104" t="s">
        <v>3</v>
      </c>
      <c r="J25" s="94" t="s">
        <v>816</v>
      </c>
      <c r="K25" s="94" t="s">
        <v>817</v>
      </c>
      <c r="L25" s="94"/>
      <c r="M25" s="94"/>
      <c r="O25" s="2" t="s">
        <v>3</v>
      </c>
      <c r="P25" s="2" t="s">
        <v>2</v>
      </c>
      <c r="Q25" s="2" t="s">
        <v>1</v>
      </c>
      <c r="R25" s="2" t="s">
        <v>79</v>
      </c>
      <c r="S25" s="2"/>
      <c r="T25" s="2"/>
      <c r="U25" s="2"/>
      <c r="V25" s="2"/>
    </row>
    <row r="26" spans="3:22">
      <c r="C26" s="19" t="s">
        <v>205</v>
      </c>
      <c r="D26" s="46" t="s">
        <v>99</v>
      </c>
      <c r="E26" s="103" t="s">
        <v>2</v>
      </c>
      <c r="F26" s="103" t="s">
        <v>2</v>
      </c>
      <c r="G26" s="103" t="s">
        <v>3</v>
      </c>
      <c r="H26" s="104" t="s">
        <v>3</v>
      </c>
      <c r="J26" s="94"/>
      <c r="K26" s="94"/>
      <c r="L26" s="94"/>
      <c r="M26" s="94"/>
      <c r="O26" s="2" t="s">
        <v>3</v>
      </c>
      <c r="P26" s="2" t="s">
        <v>2</v>
      </c>
      <c r="Q26" s="2" t="s">
        <v>1</v>
      </c>
      <c r="R26" s="2" t="s">
        <v>79</v>
      </c>
      <c r="S26" s="2"/>
      <c r="T26" s="2"/>
      <c r="U26" s="2"/>
      <c r="V26" s="2"/>
    </row>
    <row r="27" spans="3:22">
      <c r="C27" s="19" t="s">
        <v>206</v>
      </c>
      <c r="D27" s="46" t="s">
        <v>795</v>
      </c>
      <c r="E27" s="103" t="s">
        <v>2</v>
      </c>
      <c r="F27" s="103" t="s">
        <v>2</v>
      </c>
      <c r="G27" s="103" t="s">
        <v>3</v>
      </c>
      <c r="H27" s="104" t="s">
        <v>3</v>
      </c>
      <c r="J27" s="94"/>
      <c r="K27" s="94"/>
      <c r="L27" s="94"/>
      <c r="M27" s="94"/>
      <c r="O27" s="2" t="s">
        <v>3</v>
      </c>
      <c r="P27" s="2" t="s">
        <v>2</v>
      </c>
      <c r="Q27" s="2" t="s">
        <v>1</v>
      </c>
      <c r="R27" s="2" t="s">
        <v>79</v>
      </c>
      <c r="S27" s="2"/>
      <c r="T27" s="2"/>
      <c r="U27" s="2"/>
      <c r="V27" s="2"/>
    </row>
    <row r="28" spans="3:22" ht="14.7" thickBot="1">
      <c r="C28" s="20" t="s">
        <v>207</v>
      </c>
      <c r="D28" s="47" t="s">
        <v>104</v>
      </c>
      <c r="E28" s="105" t="s">
        <v>2</v>
      </c>
      <c r="F28" s="105" t="s">
        <v>2</v>
      </c>
      <c r="G28" s="105" t="s">
        <v>3</v>
      </c>
      <c r="H28" s="106" t="s">
        <v>3</v>
      </c>
      <c r="J28" s="95"/>
      <c r="K28" s="95"/>
      <c r="L28" s="95"/>
      <c r="M28" s="95"/>
      <c r="O28" s="2" t="s">
        <v>3</v>
      </c>
      <c r="P28" s="2" t="s">
        <v>2</v>
      </c>
      <c r="Q28" s="2" t="s">
        <v>1</v>
      </c>
      <c r="R28" s="2" t="s">
        <v>79</v>
      </c>
      <c r="S28" s="2"/>
      <c r="T28" s="2"/>
      <c r="U28" s="2"/>
      <c r="V28" s="2"/>
    </row>
    <row r="29" spans="3:22" ht="14.7" thickBot="1"/>
    <row r="30" spans="3:22">
      <c r="C30" s="31" t="s">
        <v>766</v>
      </c>
      <c r="D30" s="45" t="s">
        <v>768</v>
      </c>
      <c r="E30" s="37"/>
      <c r="F30" s="37"/>
      <c r="G30" s="37"/>
      <c r="H30" s="38"/>
      <c r="J30" s="93"/>
      <c r="K30" s="93"/>
      <c r="L30" s="93"/>
      <c r="M30" s="93"/>
    </row>
    <row r="31" spans="3:22">
      <c r="C31" s="19" t="s">
        <v>208</v>
      </c>
      <c r="D31" s="46" t="s">
        <v>102</v>
      </c>
      <c r="E31" s="103" t="s">
        <v>2</v>
      </c>
      <c r="F31" s="103" t="s">
        <v>2</v>
      </c>
      <c r="G31" s="103" t="s">
        <v>3</v>
      </c>
      <c r="H31" s="104" t="s">
        <v>3</v>
      </c>
      <c r="J31" s="94" t="s">
        <v>818</v>
      </c>
      <c r="K31" s="94" t="s">
        <v>819</v>
      </c>
      <c r="L31" s="94"/>
      <c r="M31" s="94"/>
      <c r="O31" s="2" t="s">
        <v>3</v>
      </c>
      <c r="P31" s="2" t="s">
        <v>2</v>
      </c>
      <c r="Q31" s="2" t="s">
        <v>1</v>
      </c>
      <c r="R31" s="2" t="s">
        <v>79</v>
      </c>
      <c r="S31" s="2"/>
      <c r="T31" s="2"/>
      <c r="U31" s="2"/>
      <c r="V31" s="2"/>
    </row>
    <row r="32" spans="3:22">
      <c r="C32" s="19" t="s">
        <v>209</v>
      </c>
      <c r="D32" s="46" t="s">
        <v>101</v>
      </c>
      <c r="E32" s="103" t="s">
        <v>2</v>
      </c>
      <c r="F32" s="103" t="s">
        <v>2</v>
      </c>
      <c r="G32" s="103" t="s">
        <v>3</v>
      </c>
      <c r="H32" s="104" t="s">
        <v>3</v>
      </c>
      <c r="J32" s="94"/>
      <c r="K32" s="231" t="s">
        <v>820</v>
      </c>
      <c r="L32" s="94"/>
      <c r="M32" s="94"/>
      <c r="O32" s="2" t="s">
        <v>3</v>
      </c>
      <c r="P32" s="2" t="s">
        <v>2</v>
      </c>
      <c r="Q32" s="2" t="s">
        <v>1</v>
      </c>
      <c r="R32" s="2" t="s">
        <v>79</v>
      </c>
      <c r="S32" s="2"/>
      <c r="T32" s="2"/>
      <c r="U32" s="2"/>
      <c r="V32" s="2"/>
    </row>
    <row r="33" spans="3:22">
      <c r="C33" s="19" t="s">
        <v>210</v>
      </c>
      <c r="D33" s="46" t="s">
        <v>92</v>
      </c>
      <c r="E33" s="103" t="s">
        <v>2</v>
      </c>
      <c r="F33" s="103" t="s">
        <v>2</v>
      </c>
      <c r="G33" s="103" t="s">
        <v>3</v>
      </c>
      <c r="H33" s="104" t="s">
        <v>3</v>
      </c>
      <c r="J33" s="231" t="s">
        <v>821</v>
      </c>
      <c r="K33" s="231" t="s">
        <v>805</v>
      </c>
      <c r="L33" s="94"/>
      <c r="M33" s="94"/>
      <c r="O33" s="2" t="s">
        <v>3</v>
      </c>
      <c r="P33" s="2" t="s">
        <v>2</v>
      </c>
      <c r="Q33" s="2" t="s">
        <v>1</v>
      </c>
      <c r="R33" s="2" t="s">
        <v>79</v>
      </c>
      <c r="S33" s="2"/>
      <c r="T33" s="2"/>
      <c r="U33" s="2"/>
      <c r="V33" s="2"/>
    </row>
    <row r="34" spans="3:22">
      <c r="C34" s="19" t="s">
        <v>211</v>
      </c>
      <c r="D34" s="46" t="s">
        <v>105</v>
      </c>
      <c r="E34" s="103" t="s">
        <v>2</v>
      </c>
      <c r="F34" s="103" t="s">
        <v>2</v>
      </c>
      <c r="G34" s="103" t="s">
        <v>3</v>
      </c>
      <c r="H34" s="104" t="s">
        <v>3</v>
      </c>
      <c r="J34" s="94" t="s">
        <v>822</v>
      </c>
      <c r="K34" s="94" t="s">
        <v>822</v>
      </c>
      <c r="L34" s="94"/>
      <c r="M34" s="94"/>
      <c r="O34" s="2" t="s">
        <v>3</v>
      </c>
      <c r="P34" s="2" t="s">
        <v>2</v>
      </c>
      <c r="Q34" s="2" t="s">
        <v>1</v>
      </c>
      <c r="R34" s="2" t="s">
        <v>79</v>
      </c>
      <c r="S34" s="2"/>
      <c r="T34" s="2"/>
      <c r="U34" s="2"/>
      <c r="V34" s="2"/>
    </row>
    <row r="35" spans="3:22">
      <c r="C35" s="19" t="s">
        <v>212</v>
      </c>
      <c r="D35" s="46" t="s">
        <v>108</v>
      </c>
      <c r="E35" s="103" t="s">
        <v>2</v>
      </c>
      <c r="F35" s="103" t="s">
        <v>2</v>
      </c>
      <c r="G35" s="103" t="s">
        <v>3</v>
      </c>
      <c r="H35" s="104" t="s">
        <v>3</v>
      </c>
      <c r="J35" s="94" t="s">
        <v>823</v>
      </c>
      <c r="K35" s="94" t="s">
        <v>824</v>
      </c>
      <c r="L35" s="94"/>
      <c r="M35" s="94"/>
      <c r="O35" s="2" t="s">
        <v>3</v>
      </c>
      <c r="P35" s="2" t="s">
        <v>2</v>
      </c>
      <c r="Q35" s="2" t="s">
        <v>1</v>
      </c>
      <c r="R35" s="2" t="s">
        <v>79</v>
      </c>
      <c r="S35" s="2"/>
      <c r="T35" s="2"/>
      <c r="U35" s="2"/>
      <c r="V35" s="2"/>
    </row>
    <row r="36" spans="3:22" ht="14.7" thickBot="1">
      <c r="C36" s="56" t="s">
        <v>96</v>
      </c>
      <c r="D36" s="47" t="s">
        <v>110</v>
      </c>
      <c r="E36" s="105" t="s">
        <v>2</v>
      </c>
      <c r="F36" s="105" t="s">
        <v>2</v>
      </c>
      <c r="G36" s="105" t="s">
        <v>3</v>
      </c>
      <c r="H36" s="106" t="s">
        <v>3</v>
      </c>
      <c r="J36" s="95"/>
      <c r="K36" s="95"/>
      <c r="L36" s="95"/>
      <c r="M36" s="95"/>
      <c r="O36" s="2" t="s">
        <v>3</v>
      </c>
      <c r="P36" s="2" t="s">
        <v>2</v>
      </c>
      <c r="Q36" s="2" t="s">
        <v>1</v>
      </c>
      <c r="R36" s="2" t="s">
        <v>79</v>
      </c>
      <c r="S36" s="2"/>
      <c r="T36" s="2"/>
      <c r="U36" s="2"/>
      <c r="V36" s="2"/>
    </row>
    <row r="37" spans="3:22" ht="14.7" thickBot="1"/>
    <row r="38" spans="3:22" ht="14.7" hidden="1" thickBot="1">
      <c r="C38" s="31"/>
      <c r="D38" s="45" t="s">
        <v>97</v>
      </c>
      <c r="E38" s="37"/>
      <c r="F38" s="37"/>
      <c r="G38" s="37"/>
      <c r="H38" s="38"/>
      <c r="J38" s="18"/>
      <c r="K38" s="18"/>
      <c r="L38" s="18"/>
      <c r="M38" s="18"/>
    </row>
    <row r="39" spans="3:22" ht="14.7" hidden="1" thickBot="1">
      <c r="C39" s="19"/>
      <c r="D39" s="46" t="s">
        <v>111</v>
      </c>
      <c r="E39" s="24" t="s">
        <v>3</v>
      </c>
      <c r="F39" s="24" t="s">
        <v>3</v>
      </c>
      <c r="G39" s="24" t="s">
        <v>3</v>
      </c>
      <c r="H39" s="25" t="s">
        <v>3</v>
      </c>
      <c r="J39" s="16"/>
      <c r="K39" s="16"/>
      <c r="L39" s="16"/>
      <c r="M39" s="16"/>
      <c r="O39" s="2" t="s">
        <v>3</v>
      </c>
      <c r="P39" s="2" t="s">
        <v>2</v>
      </c>
      <c r="Q39" s="2" t="s">
        <v>1</v>
      </c>
      <c r="R39" s="2" t="s">
        <v>79</v>
      </c>
      <c r="S39" s="2"/>
      <c r="T39" s="2"/>
      <c r="U39" s="2"/>
      <c r="V39" s="2"/>
    </row>
    <row r="40" spans="3:22" ht="14.7" hidden="1" thickBot="1">
      <c r="C40" s="19"/>
      <c r="D40" s="46" t="s">
        <v>112</v>
      </c>
      <c r="E40" s="24" t="s">
        <v>3</v>
      </c>
      <c r="F40" s="24" t="s">
        <v>3</v>
      </c>
      <c r="G40" s="24" t="s">
        <v>3</v>
      </c>
      <c r="H40" s="25" t="s">
        <v>3</v>
      </c>
      <c r="J40" s="16"/>
      <c r="K40" s="16"/>
      <c r="L40" s="16"/>
      <c r="M40" s="16"/>
      <c r="O40" s="2" t="s">
        <v>3</v>
      </c>
      <c r="P40" s="2" t="s">
        <v>2</v>
      </c>
      <c r="Q40" s="2" t="s">
        <v>1</v>
      </c>
      <c r="R40" s="2" t="s">
        <v>79</v>
      </c>
      <c r="S40" s="2"/>
      <c r="T40" s="2"/>
      <c r="U40" s="2"/>
      <c r="V40" s="2"/>
    </row>
    <row r="41" spans="3:22" ht="14.7" hidden="1" thickBot="1">
      <c r="C41" s="19"/>
      <c r="D41" s="46" t="s">
        <v>113</v>
      </c>
      <c r="E41" s="24" t="s">
        <v>3</v>
      </c>
      <c r="F41" s="24" t="s">
        <v>3</v>
      </c>
      <c r="G41" s="24" t="s">
        <v>3</v>
      </c>
      <c r="H41" s="25" t="s">
        <v>3</v>
      </c>
      <c r="J41" s="53"/>
      <c r="K41" s="53"/>
      <c r="L41" s="53"/>
      <c r="M41" s="53"/>
      <c r="O41" s="2" t="s">
        <v>3</v>
      </c>
      <c r="P41" s="2" t="s">
        <v>2</v>
      </c>
      <c r="Q41" s="2" t="s">
        <v>1</v>
      </c>
      <c r="R41" s="2" t="s">
        <v>79</v>
      </c>
      <c r="S41" s="2"/>
      <c r="T41" s="2"/>
      <c r="U41" s="2"/>
      <c r="V41" s="2"/>
    </row>
    <row r="42" spans="3:22" ht="14.7" hidden="1" thickBot="1">
      <c r="C42" s="19"/>
      <c r="D42" s="46" t="s">
        <v>114</v>
      </c>
      <c r="E42" s="24" t="s">
        <v>3</v>
      </c>
      <c r="F42" s="24" t="s">
        <v>3</v>
      </c>
      <c r="G42" s="24" t="s">
        <v>3</v>
      </c>
      <c r="H42" s="25" t="s">
        <v>3</v>
      </c>
      <c r="J42" s="16"/>
      <c r="K42" s="16"/>
      <c r="L42" s="16"/>
      <c r="M42" s="16"/>
      <c r="O42" s="2" t="s">
        <v>3</v>
      </c>
      <c r="P42" s="2" t="s">
        <v>37</v>
      </c>
      <c r="Q42" s="2" t="s">
        <v>38</v>
      </c>
      <c r="R42" s="2" t="s">
        <v>79</v>
      </c>
      <c r="S42" s="2"/>
      <c r="T42" s="2"/>
      <c r="U42" s="2"/>
      <c r="V42" s="2"/>
    </row>
    <row r="43" spans="3:22" ht="14.7" hidden="1" thickBot="1">
      <c r="C43" s="55"/>
      <c r="D43" s="46" t="s">
        <v>115</v>
      </c>
      <c r="E43" s="24" t="s">
        <v>3</v>
      </c>
      <c r="F43" s="24" t="s">
        <v>3</v>
      </c>
      <c r="G43" s="24" t="s">
        <v>3</v>
      </c>
      <c r="H43" s="25" t="s">
        <v>3</v>
      </c>
      <c r="J43" s="53"/>
      <c r="K43" s="53"/>
      <c r="L43" s="53"/>
      <c r="M43" s="53"/>
      <c r="O43" s="2" t="s">
        <v>3</v>
      </c>
      <c r="P43" s="2" t="s">
        <v>2</v>
      </c>
      <c r="Q43" s="2" t="s">
        <v>1</v>
      </c>
      <c r="R43" s="2" t="s">
        <v>79</v>
      </c>
      <c r="S43" s="2"/>
      <c r="T43" s="2"/>
      <c r="U43" s="2"/>
      <c r="V43" s="2"/>
    </row>
    <row r="44" spans="3:22" ht="14.7" hidden="1" thickBot="1">
      <c r="C44" s="55"/>
      <c r="D44" s="46" t="s">
        <v>116</v>
      </c>
      <c r="E44" s="24" t="s">
        <v>3</v>
      </c>
      <c r="F44" s="24" t="s">
        <v>3</v>
      </c>
      <c r="G44" s="24" t="s">
        <v>3</v>
      </c>
      <c r="H44" s="25" t="s">
        <v>3</v>
      </c>
      <c r="J44" s="16"/>
      <c r="K44" s="16"/>
      <c r="L44" s="16"/>
      <c r="M44" s="16"/>
      <c r="O44" s="2" t="s">
        <v>3</v>
      </c>
      <c r="P44" s="2" t="s">
        <v>2</v>
      </c>
      <c r="Q44" s="2" t="s">
        <v>1</v>
      </c>
      <c r="R44" s="2" t="s">
        <v>79</v>
      </c>
      <c r="S44" s="2"/>
      <c r="T44" s="2"/>
      <c r="U44" s="2"/>
      <c r="V44" s="2"/>
    </row>
    <row r="45" spans="3:22" ht="14.7" hidden="1" thickBot="1">
      <c r="C45" s="20"/>
      <c r="D45" s="47" t="s">
        <v>117</v>
      </c>
      <c r="E45" s="26" t="s">
        <v>3</v>
      </c>
      <c r="F45" s="26" t="s">
        <v>3</v>
      </c>
      <c r="G45" s="26" t="s">
        <v>3</v>
      </c>
      <c r="H45" s="27" t="s">
        <v>3</v>
      </c>
      <c r="J45" s="17"/>
      <c r="K45" s="17"/>
      <c r="L45" s="17"/>
      <c r="M45" s="17"/>
      <c r="O45" s="2" t="s">
        <v>3</v>
      </c>
      <c r="P45" s="2" t="s">
        <v>2</v>
      </c>
      <c r="Q45" s="2" t="s">
        <v>1</v>
      </c>
      <c r="R45" s="2" t="s">
        <v>79</v>
      </c>
      <c r="S45" s="2"/>
      <c r="T45" s="2"/>
      <c r="U45" s="2"/>
      <c r="V45" s="2"/>
    </row>
    <row r="46" spans="3:22" ht="14.7" hidden="1" thickBot="1">
      <c r="D46" s="49"/>
    </row>
    <row r="47" spans="3:22">
      <c r="C47" s="31" t="s">
        <v>767</v>
      </c>
      <c r="D47" s="45" t="s">
        <v>72</v>
      </c>
      <c r="E47" s="33"/>
      <c r="F47" s="33"/>
      <c r="G47" s="33"/>
      <c r="H47" s="48"/>
      <c r="J47" s="93"/>
      <c r="K47" s="93"/>
      <c r="L47" s="93"/>
      <c r="M47" s="93"/>
    </row>
    <row r="48" spans="3:22">
      <c r="C48" s="19" t="s">
        <v>762</v>
      </c>
      <c r="D48" s="46" t="s">
        <v>118</v>
      </c>
      <c r="E48" s="103" t="s">
        <v>191</v>
      </c>
      <c r="F48" s="103" t="s">
        <v>191</v>
      </c>
      <c r="G48" s="103" t="s">
        <v>3</v>
      </c>
      <c r="H48" s="104" t="s">
        <v>3</v>
      </c>
      <c r="J48" s="94" t="s">
        <v>826</v>
      </c>
      <c r="K48" s="94" t="s">
        <v>828</v>
      </c>
      <c r="L48" s="94"/>
      <c r="M48" s="94"/>
      <c r="O48" s="2" t="s">
        <v>3</v>
      </c>
      <c r="P48" s="2" t="s">
        <v>191</v>
      </c>
      <c r="Q48" s="2" t="s">
        <v>133</v>
      </c>
      <c r="R48" s="2" t="s">
        <v>134</v>
      </c>
      <c r="S48" s="2" t="s">
        <v>135</v>
      </c>
      <c r="T48" s="2" t="s">
        <v>24</v>
      </c>
      <c r="U48" s="2"/>
      <c r="V48" s="2"/>
    </row>
    <row r="49" spans="3:22">
      <c r="C49" s="19" t="s">
        <v>787</v>
      </c>
      <c r="D49" s="46" t="s">
        <v>119</v>
      </c>
      <c r="E49" s="103" t="s">
        <v>191</v>
      </c>
      <c r="F49" s="103" t="s">
        <v>191</v>
      </c>
      <c r="G49" s="103" t="s">
        <v>3</v>
      </c>
      <c r="H49" s="104" t="s">
        <v>3</v>
      </c>
      <c r="J49" s="94"/>
      <c r="K49" s="94"/>
      <c r="L49" s="94"/>
      <c r="M49" s="94"/>
      <c r="O49" s="2" t="s">
        <v>3</v>
      </c>
      <c r="P49" s="2" t="s">
        <v>120</v>
      </c>
      <c r="Q49" s="2" t="s">
        <v>121</v>
      </c>
      <c r="R49" s="2" t="s">
        <v>122</v>
      </c>
      <c r="S49" s="2" t="s">
        <v>123</v>
      </c>
      <c r="T49" s="2" t="s">
        <v>124</v>
      </c>
      <c r="U49" s="2" t="s">
        <v>125</v>
      </c>
      <c r="V49" s="2" t="s">
        <v>80</v>
      </c>
    </row>
    <row r="50" spans="3:22" ht="14.7" thickBot="1">
      <c r="C50" s="20" t="s">
        <v>788</v>
      </c>
      <c r="D50" s="47" t="s">
        <v>136</v>
      </c>
      <c r="E50" s="105" t="s">
        <v>3</v>
      </c>
      <c r="F50" s="105" t="s">
        <v>3</v>
      </c>
      <c r="G50" s="105" t="s">
        <v>3</v>
      </c>
      <c r="H50" s="106" t="s">
        <v>3</v>
      </c>
      <c r="J50" s="95"/>
      <c r="K50" s="95"/>
      <c r="L50" s="95"/>
      <c r="M50" s="95"/>
      <c r="O50" s="2" t="s">
        <v>3</v>
      </c>
      <c r="P50" s="2" t="s">
        <v>2</v>
      </c>
      <c r="Q50" s="2" t="s">
        <v>1</v>
      </c>
      <c r="R50" s="2" t="s">
        <v>79</v>
      </c>
      <c r="S50" s="2"/>
      <c r="T50" s="2"/>
      <c r="U50" s="2"/>
      <c r="V50" s="2"/>
    </row>
    <row r="51" spans="3:22" s="7" customFormat="1" ht="14.7" thickBot="1">
      <c r="C51" s="10"/>
      <c r="E51" s="10"/>
      <c r="F51" s="10"/>
      <c r="G51" s="10"/>
      <c r="H51" s="10"/>
    </row>
    <row r="53" spans="3:22" hidden="1">
      <c r="D53" s="135"/>
      <c r="E53" s="136" t="str">
        <f>E5</f>
        <v>Provinces (Provincias)</v>
      </c>
      <c r="F53" s="136" t="str">
        <f>F5</f>
        <v>Municipalities (Municipios)</v>
      </c>
      <c r="G53" s="136" t="str">
        <f>G5</f>
        <v>-</v>
      </c>
      <c r="H53" s="137" t="str">
        <f>H5</f>
        <v>-</v>
      </c>
      <c r="J53" s="107" t="str">
        <f>E53</f>
        <v>Provinces (Provincias)</v>
      </c>
      <c r="K53" s="108" t="str">
        <f t="shared" ref="K53:M53" si="1">F53</f>
        <v>Municipalities (Municipios)</v>
      </c>
      <c r="L53" s="108" t="str">
        <f t="shared" si="1"/>
        <v>-</v>
      </c>
      <c r="M53" s="109" t="str">
        <f t="shared" si="1"/>
        <v>-</v>
      </c>
    </row>
    <row r="54" spans="3:22" hidden="1">
      <c r="D54" s="115" t="s">
        <v>389</v>
      </c>
      <c r="E54" s="2">
        <f>IF(E8&amp;E9="YesYes",1,0)</f>
        <v>1</v>
      </c>
      <c r="F54" s="2">
        <f>IF(F8&amp;F9="YesYes",1,0)</f>
        <v>1</v>
      </c>
      <c r="G54" s="2">
        <f>IF(G8&amp;G9="YesYes",1,0)</f>
        <v>0</v>
      </c>
      <c r="H54" s="116">
        <f>IF(H8&amp;H9="YesYes",1,0)</f>
        <v>0</v>
      </c>
      <c r="J54" s="110"/>
      <c r="M54" s="111"/>
    </row>
    <row r="55" spans="3:22" hidden="1">
      <c r="D55" s="115" t="s">
        <v>390</v>
      </c>
      <c r="E55" s="2">
        <f t="shared" ref="E55:H56" si="2">IF(E10="Yes",1,0)</f>
        <v>1</v>
      </c>
      <c r="F55" s="2">
        <f t="shared" si="2"/>
        <v>1</v>
      </c>
      <c r="G55" s="2">
        <f t="shared" si="2"/>
        <v>0</v>
      </c>
      <c r="H55" s="116">
        <f t="shared" si="2"/>
        <v>0</v>
      </c>
      <c r="J55" s="110"/>
      <c r="M55" s="111"/>
    </row>
    <row r="56" spans="3:22" hidden="1">
      <c r="D56" s="115" t="s">
        <v>391</v>
      </c>
      <c r="E56" s="2">
        <f t="shared" si="2"/>
        <v>1</v>
      </c>
      <c r="F56" s="2">
        <f t="shared" si="2"/>
        <v>1</v>
      </c>
      <c r="G56" s="2">
        <f t="shared" si="2"/>
        <v>0</v>
      </c>
      <c r="H56" s="116">
        <f t="shared" si="2"/>
        <v>0</v>
      </c>
      <c r="J56" s="110"/>
      <c r="M56" s="111"/>
    </row>
    <row r="57" spans="3:22" hidden="1">
      <c r="D57" s="119" t="s">
        <v>392</v>
      </c>
      <c r="E57" s="120">
        <f>IF(E14&amp;E15="YesYes",1,0)</f>
        <v>1</v>
      </c>
      <c r="F57" s="120">
        <f>IF(F14&amp;F15="YesYes",1,0)</f>
        <v>1</v>
      </c>
      <c r="G57" s="120">
        <f>IF(G14&amp;G15="YesYes",1,0)</f>
        <v>0</v>
      </c>
      <c r="H57" s="121">
        <f>IF(H14&amp;H15="YesYes",1,0)</f>
        <v>0</v>
      </c>
      <c r="J57" s="110"/>
      <c r="M57" s="111"/>
    </row>
    <row r="58" spans="3:22" hidden="1">
      <c r="D58" s="119" t="s">
        <v>393</v>
      </c>
      <c r="E58" s="120">
        <f>IF(E16&amp;E17="YesYes",1,0)</f>
        <v>1</v>
      </c>
      <c r="F58" s="120">
        <f>IF(F16&amp;F17="YesYes",1,0)</f>
        <v>1</v>
      </c>
      <c r="G58" s="120">
        <f>IF(G16&amp;G17="YesYes",1,0)</f>
        <v>0</v>
      </c>
      <c r="H58" s="121">
        <f>IF(H16&amp;H17="YesYes",1,0)</f>
        <v>0</v>
      </c>
      <c r="J58" s="110"/>
      <c r="M58" s="111"/>
    </row>
    <row r="59" spans="3:22" hidden="1">
      <c r="D59" s="119" t="s">
        <v>394</v>
      </c>
      <c r="E59" s="120">
        <f>IF(E18&amp;E19="YesYes",1,0)</f>
        <v>1</v>
      </c>
      <c r="F59" s="120">
        <f>IF(F18&amp;F19="YesYes",1,0)</f>
        <v>1</v>
      </c>
      <c r="G59" s="120">
        <f>IF(G18&amp;G19="YesYes",1,0)</f>
        <v>0</v>
      </c>
      <c r="H59" s="121">
        <f>IF(H18&amp;H19="YesYes",1,0)</f>
        <v>0</v>
      </c>
      <c r="J59" s="110"/>
      <c r="M59" s="111"/>
    </row>
    <row r="60" spans="3:22" hidden="1">
      <c r="D60" s="115" t="s">
        <v>395</v>
      </c>
      <c r="E60" s="2">
        <f>IF(E22="Yes",1,0)</f>
        <v>1</v>
      </c>
      <c r="F60" s="2">
        <f>IF(F22="Yes",1,0)</f>
        <v>1</v>
      </c>
      <c r="G60" s="2">
        <f>IF(G22="Yes",1,0)</f>
        <v>0</v>
      </c>
      <c r="H60" s="116">
        <f>IF(H22="Yes",1,0)</f>
        <v>0</v>
      </c>
      <c r="J60" s="110"/>
      <c r="M60" s="111"/>
    </row>
    <row r="61" spans="3:22" hidden="1">
      <c r="D61" s="115" t="s">
        <v>396</v>
      </c>
      <c r="E61" s="2">
        <f>IF(E23&amp;E24&amp;E25="YesYesYes",1,0)</f>
        <v>1</v>
      </c>
      <c r="F61" s="2">
        <f>IF(F23&amp;F24&amp;F25="YesYesYes",1,0)</f>
        <v>1</v>
      </c>
      <c r="G61" s="2">
        <f>IF(G23&amp;G24&amp;G25="YesYesYes",1,0)</f>
        <v>0</v>
      </c>
      <c r="H61" s="116">
        <f>IF(H23&amp;H24&amp;H25="YesYesYes",1,0)</f>
        <v>0</v>
      </c>
      <c r="J61" s="110"/>
      <c r="M61" s="111"/>
    </row>
    <row r="62" spans="3:22" hidden="1">
      <c r="D62" s="115" t="s">
        <v>397</v>
      </c>
      <c r="E62" s="2">
        <f>IF(E26&amp;E27&amp;E28="YesYesYes",1,0)</f>
        <v>1</v>
      </c>
      <c r="F62" s="2">
        <f>IF(F26&amp;F27&amp;F28="YesYesYes",1,0)</f>
        <v>1</v>
      </c>
      <c r="G62" s="2">
        <f>IF(G26&amp;G27&amp;G28="YesYesYes",1,0)</f>
        <v>0</v>
      </c>
      <c r="H62" s="116">
        <f>IF(H26&amp;H27&amp;H28="YesYesYes",1,0)</f>
        <v>0</v>
      </c>
      <c r="J62" s="110"/>
      <c r="M62" s="111"/>
    </row>
    <row r="63" spans="3:22" hidden="1">
      <c r="D63" s="119" t="s">
        <v>398</v>
      </c>
      <c r="E63" s="120">
        <f>IF(E31&amp;E32&amp;E33="YesYesYes",1,0)</f>
        <v>1</v>
      </c>
      <c r="F63" s="120">
        <f>IF(F31&amp;F32&amp;F33="YesYesYes",1,0)</f>
        <v>1</v>
      </c>
      <c r="G63" s="120">
        <f>IF(G31&amp;G32&amp;G33="YesYesYes",1,0)</f>
        <v>0</v>
      </c>
      <c r="H63" s="121">
        <f>IF(H31&amp;H32&amp;H33="YesYesYes",1,0)</f>
        <v>0</v>
      </c>
      <c r="J63" s="110"/>
      <c r="M63" s="111"/>
    </row>
    <row r="64" spans="3:22" hidden="1">
      <c r="D64" s="119" t="s">
        <v>399</v>
      </c>
      <c r="E64" s="120">
        <f>IF(E34&amp;E35="YesYes",1,0)</f>
        <v>1</v>
      </c>
      <c r="F64" s="120">
        <f>IF(F34&amp;F35="YesYes",1,0)</f>
        <v>1</v>
      </c>
      <c r="G64" s="120">
        <f>IF(G34&amp;G35="YesYes",1,0)</f>
        <v>0</v>
      </c>
      <c r="H64" s="121">
        <f>IF(H34&amp;H35="YesYes",1,0)</f>
        <v>0</v>
      </c>
      <c r="J64" s="110"/>
      <c r="M64" s="111"/>
    </row>
    <row r="65" spans="4:13" hidden="1">
      <c r="D65" s="119" t="s">
        <v>400</v>
      </c>
      <c r="E65" s="120">
        <f>IF(E36="Yes",1,0)</f>
        <v>1</v>
      </c>
      <c r="F65" s="120">
        <f>IF(F36="Yes",1,0)</f>
        <v>1</v>
      </c>
      <c r="G65" s="120">
        <f>IF(G36="Yes",1,0)</f>
        <v>0</v>
      </c>
      <c r="H65" s="121">
        <f>IF(H36="Yes",1,0)</f>
        <v>0</v>
      </c>
      <c r="J65" s="110"/>
      <c r="M65" s="111"/>
    </row>
    <row r="66" spans="4:13" hidden="1">
      <c r="D66" s="112" t="s">
        <v>385</v>
      </c>
      <c r="E66" s="113">
        <f>IF(E54+E55+E56=3,3,IF(E54+E55=2,2,IF(E54=1,1,0)))</f>
        <v>3</v>
      </c>
      <c r="F66" s="113">
        <f t="shared" ref="F66:H66" si="3">IF(F54+F55+F56=3,3,IF(F54+F55=2,2,IF(F54=1,1,0)))</f>
        <v>3</v>
      </c>
      <c r="G66" s="113">
        <f t="shared" si="3"/>
        <v>0</v>
      </c>
      <c r="H66" s="114">
        <f t="shared" si="3"/>
        <v>0</v>
      </c>
      <c r="J66" s="112" t="str">
        <f>IF(E66=3,E$5&amp;" meet all the institutional/functional conditions of devolved subnational governments with extensive powers/functions.",IF(E66=2,E$5&amp;" meet all the institutional/functional conditions of devolved subnational governments, albeit with limited powers/functions.",IF(E66=1,E$5&amp;" do not meet the institutional/functional conditions of devolved subnational governments (although preconditions are met).",IF(E66=0,E$5&amp;" do not meet the institutional/functional preconditions of devolved subnational governments.",""))))</f>
        <v>Provinces (Provincias) meet all the institutional/functional conditions of devolved subnational governments with extensive powers/functions.</v>
      </c>
      <c r="K66" s="113" t="str">
        <f t="shared" ref="K66:M66" si="4">IF(F66=3,F$5&amp;" meet all the institutional/functional conditions of devolved subnational governments with extensive powers/functions.",IF(F66=2,F$5&amp;" meet all the institutional/functional conditions of devolved subnational governments, albeit with limited powers/functions.",IF(F66=1,F$5&amp;" do not meet the institutional/functional conditions of devolved subnational governments (although preconditions are met).",IF(F66=0,F$5&amp;" do not meet the institutional/functional preconditions of devolved subnational governments.",""))))</f>
        <v>Municipalities (Municipios) meet all the institutional/functional conditions of devolved subnational governments with extensive powers/functions.</v>
      </c>
      <c r="L66" s="113" t="str">
        <f t="shared" si="4"/>
        <v>- do not meet the institutional/functional preconditions of devolved subnational governments.</v>
      </c>
      <c r="M66" s="114" t="str">
        <f t="shared" si="4"/>
        <v>- do not meet the institutional/functional preconditions of devolved subnational governments.</v>
      </c>
    </row>
    <row r="67" spans="4:13" hidden="1">
      <c r="D67" s="112" t="s">
        <v>386</v>
      </c>
      <c r="E67" s="113">
        <f>IF(E57+E58+E59=3,3,IF(E57+E58=2,2,IF(E57=1,1,0)))</f>
        <v>3</v>
      </c>
      <c r="F67" s="113">
        <f t="shared" ref="F67:H67" si="5">IF(F57+F58+F59=3,3,IF(F57+F58=2,2,IF(F57=1,1,0)))</f>
        <v>3</v>
      </c>
      <c r="G67" s="113">
        <f t="shared" si="5"/>
        <v>0</v>
      </c>
      <c r="H67" s="114">
        <f t="shared" si="5"/>
        <v>0</v>
      </c>
      <c r="J67" s="112" t="str">
        <f>IF(E67=3,E$5&amp;" meet all the political conditions of devolved subnational governments with extensive powers/functions.",IF(E67=2,E$5&amp;" meet all the political conditions of devolved subnational governments, albeit with limited powers/functions.",IF(E67=1,E$5&amp;" do not meet the political conditions of devolved subnational governments (although preconditions are met).",IF(E67=0,E$5&amp;" do not meet the political preconditions of devolved subnational governments.",""))))</f>
        <v>Provinces (Provincias) meet all the political conditions of devolved subnational governments with extensive powers/functions.</v>
      </c>
      <c r="K67" s="113" t="str">
        <f t="shared" ref="K67:M67" si="6">IF(F67=3,F$5&amp;" meet all the political conditions of devolved subnational governments with extensive powers/functions.",IF(F67=2,F$5&amp;" meet all the political conditions of devolved subnational governments, albeit with limited powers/functions.",IF(F67=1,F$5&amp;" do not meet the political conditions of devolved subnational governments (although preconditions are met).",IF(F67=0,F$5&amp;" do not meet the political preconditions of devolved subnational governments.",""))))</f>
        <v>Municipalities (Municipios) meet all the political conditions of devolved subnational governments with extensive powers/functions.</v>
      </c>
      <c r="L67" s="113" t="str">
        <f t="shared" si="6"/>
        <v>- do not meet the political preconditions of devolved subnational governments.</v>
      </c>
      <c r="M67" s="114" t="str">
        <f t="shared" si="6"/>
        <v>- do not meet the political preconditions of devolved subnational governments.</v>
      </c>
    </row>
    <row r="68" spans="4:13" hidden="1">
      <c r="D68" s="112" t="s">
        <v>387</v>
      </c>
      <c r="E68" s="113">
        <f>IF(E60+E61+E62=3,3,IF(E60+E61=2,2,IF(E60=1,1,0)))</f>
        <v>3</v>
      </c>
      <c r="F68" s="113">
        <f t="shared" ref="F68:H68" si="7">IF(F60+F61+F62=3,3,IF(F60+F61=2,2,IF(F60=1,1,0)))</f>
        <v>3</v>
      </c>
      <c r="G68" s="113">
        <f t="shared" si="7"/>
        <v>0</v>
      </c>
      <c r="H68" s="114">
        <f t="shared" si="7"/>
        <v>0</v>
      </c>
      <c r="J68" s="112" t="str">
        <f>IF(E68=3,E$5&amp;" meet all the administrative conditions of devolved subnational governments with extensive powers/functions.",IF(E68=2,E$5&amp;" meet all the administrative conditions of devolved subnational governments, albeit with limited powers/functions.",IF(E68=1,E$5&amp;" do not meet the administrative conditions of devolved subnational governments (although preconditions are met).",IF(E68=0,E$5&amp;" do not meet the administrative preconditions of devolved subnational governments.",""))))</f>
        <v>Provinces (Provincias) meet all the administrative conditions of devolved subnational governments with extensive powers/functions.</v>
      </c>
      <c r="K68" s="113" t="str">
        <f t="shared" ref="K68:M68" si="8">IF(F68=3,F$5&amp;" meet all the administrative conditions of devolved subnational governments with extensive powers/functions.",IF(F68=2,F$5&amp;" meet all the administrative conditions of devolved subnational governments, albeit with limited powers/functions.",IF(F68=1,F$5&amp;" do not meet the administrative conditions of devolved subnational governments (although preconditions are met).",IF(F68=0,F$5&amp;" do not meet the administrative preconditions of devolved subnational governments.",""))))</f>
        <v>Municipalities (Municipios) meet all the administrative conditions of devolved subnational governments with extensive powers/functions.</v>
      </c>
      <c r="L68" s="113" t="str">
        <f t="shared" si="8"/>
        <v>- do not meet the administrative preconditions of devolved subnational governments.</v>
      </c>
      <c r="M68" s="114" t="str">
        <f t="shared" si="8"/>
        <v>- do not meet the administrative preconditions of devolved subnational governments.</v>
      </c>
    </row>
    <row r="69" spans="4:13" hidden="1">
      <c r="D69" s="112" t="s">
        <v>388</v>
      </c>
      <c r="E69" s="113">
        <f>IF(E63+E64+E65=3,3,IF(E63+E64=2,2,IF(E63=1,1,0)))</f>
        <v>3</v>
      </c>
      <c r="F69" s="113">
        <f t="shared" ref="F69:H69" si="9">IF(F63+F64+F65=3,3,IF(F63+F64=2,2,IF(F63=1,1,0)))</f>
        <v>3</v>
      </c>
      <c r="G69" s="113">
        <f t="shared" si="9"/>
        <v>0</v>
      </c>
      <c r="H69" s="114">
        <f t="shared" si="9"/>
        <v>0</v>
      </c>
      <c r="J69" s="112" t="str">
        <f>IF(E69=3,E$5&amp;" meet all the fiscal/budgetary conditions of devolved subnational governments with extensive powers/functions.",IF(E69=2,E$5&amp;" meet all the fiscal/budgetary conditions of devolved subnational governments, albeit with limited powers/functions.",IF(E69=1,E$5&amp;" do not meet the fiscal/budgetary conditions of devolved subnational governments (although preconditions are met).",IF(E69=0,E$5&amp;" do not meet the fiscal/budgetary preconditions of devolved subnational governments.",""))))</f>
        <v>Provinces (Provincias) meet all the fiscal/budgetary conditions of devolved subnational governments with extensive powers/functions.</v>
      </c>
      <c r="K69" s="113" t="str">
        <f t="shared" ref="K69:M69" si="10">IF(F69=3,F$5&amp;" meet all the fiscal/budgetary conditions of devolved subnational governments with extensive powers/functions.",IF(F69=2,F$5&amp;" meet all the fiscal/budgetary conditions of devolved subnational governments, albeit with limited powers/functions.",IF(F69=1,F$5&amp;" do not meet the fiscal/budgetary conditions of devolved subnational governments (although preconditions are met).",IF(F69=0,F$5&amp;" do not meet the fiscal/budgetary preconditions of devolved subnational governments.",""))))</f>
        <v>Municipalities (Municipios) meet all the fiscal/budgetary conditions of devolved subnational governments with extensive powers/functions.</v>
      </c>
      <c r="L69" s="113" t="str">
        <f t="shared" si="10"/>
        <v>- do not meet the fiscal/budgetary preconditions of devolved subnational governments.</v>
      </c>
      <c r="M69" s="114" t="str">
        <f t="shared" si="10"/>
        <v>- do not meet the fiscal/budgetary preconditions of devolved subnational governments.</v>
      </c>
    </row>
    <row r="70" spans="4:13" hidden="1">
      <c r="D70" s="122"/>
      <c r="E70" s="123">
        <f>MIN(E66:E69)</f>
        <v>3</v>
      </c>
      <c r="F70" s="123">
        <f t="shared" ref="F70:H70" si="11">MIN(F66:F69)</f>
        <v>3</v>
      </c>
      <c r="G70" s="123">
        <f t="shared" si="11"/>
        <v>0</v>
      </c>
      <c r="H70" s="124">
        <f t="shared" si="11"/>
        <v>0</v>
      </c>
      <c r="J70" s="110"/>
      <c r="M70" s="111"/>
    </row>
    <row r="71" spans="4:13" hidden="1">
      <c r="E71" s="132" t="str">
        <f>IF(E72="",E48,E48&amp;E72)</f>
        <v>Devolution (extensive)</v>
      </c>
      <c r="F71" s="133" t="str">
        <f t="shared" ref="F71:H71" si="12">IF(F72="",F48,F48&amp;F72)</f>
        <v>Devolution (extensive)</v>
      </c>
      <c r="G71" s="133" t="str">
        <f t="shared" si="12"/>
        <v>…</v>
      </c>
      <c r="H71" s="134" t="str">
        <f t="shared" si="12"/>
        <v>…</v>
      </c>
      <c r="J71" s="115" t="str">
        <f>J7&amp;J8&amp;J9&amp;J10&amp;J11</f>
        <v>Provinces are general-purpose governments that exercise budgetary functions across all functional categories.</v>
      </c>
      <c r="K71" s="2" t="str">
        <f>K7&amp;K8&amp;K9&amp;K10&amp;K11</f>
        <v>Municipalities are general-purpose governments that exercise budgetary functions across all functional categories. Their role in concurrent functions is extremely limited.</v>
      </c>
      <c r="L71" s="2" t="str">
        <f>L7&amp;L8&amp;L9&amp;L10&amp;L11</f>
        <v/>
      </c>
      <c r="M71" s="116" t="str">
        <f>M7&amp;M8&amp;M9&amp;M10&amp;M11</f>
        <v/>
      </c>
    </row>
    <row r="72" spans="4:13" ht="14.7" hidden="1" thickBot="1">
      <c r="E72" s="213" t="str">
        <f>IF(E48="Non-devolved institution",IF(E50="Yes"," (with elected council)",""),"")</f>
        <v/>
      </c>
      <c r="F72" s="136" t="str">
        <f>IF(F48="Non-devolved institution",IF(F50="Yes"," (with elected council)",""),"")</f>
        <v/>
      </c>
      <c r="G72" s="136" t="str">
        <f>IF(G48="Non-devolved institution",IF(G50="Yes"," (with elected council)",""),"")</f>
        <v/>
      </c>
      <c r="H72" s="137" t="str">
        <f>IF(H48="Non-devolved institution",IF(H50="Yes"," (with elected council)",""),"")</f>
        <v/>
      </c>
      <c r="J72" s="115" t="str">
        <f>J13&amp;J14&amp;J15&amp;J16&amp;J17&amp;J18&amp;J19</f>
        <v>Governors are elected for 4-years terms, and state legislatures are elected for 2-years termsProvince governments have autonomy and authoritative decision-making power over state affairs.Municipalities have local legislature bodies that enact laws across a wide variety of domains, from civil law to administrative and penal law.Provinces' discretionary spending represents, on average 45% of total budget</v>
      </c>
      <c r="K72" s="2" t="str">
        <f>K13&amp;K14&amp;K15&amp;K16&amp;K17&amp;K18&amp;K19</f>
        <v>Mayors (intendentes municipales) are elected for 4 years terms, depending on the province. Consecutive reelection is generally allowed in all provincesMunicipal governments have autonomy and authoritative decision-making power over muncipal affairs.Municipalities have local assemblies. Their functions are basically limited to solid waste collection.Municipalities' discretionary spending represents between 30 and 40% of total budget</v>
      </c>
      <c r="L72" s="2" t="str">
        <f>L13&amp;L14&amp;L15&amp;L16&amp;L17&amp;L18&amp;L19</f>
        <v/>
      </c>
      <c r="M72" s="116" t="str">
        <f>M13&amp;M14&amp;M15&amp;M16&amp;M17&amp;M18&amp;M19</f>
        <v/>
      </c>
    </row>
    <row r="73" spans="4:13" ht="14.7" hidden="1" thickBot="1">
      <c r="E73" s="214" t="str">
        <f>HLOOKUP(E48,$D$77:$I$78,2,FALSE)&amp;E72</f>
        <v>devolved subnational governance institutions with extensive powers and function.</v>
      </c>
      <c r="F73" s="215" t="str">
        <f t="shared" ref="F73:H73" si="13">HLOOKUP(F48,$D$77:$I$78,2,FALSE)&amp;F72</f>
        <v>devolved subnational governance institutions with extensive powers and function.</v>
      </c>
      <c r="G73" s="215" t="str">
        <f t="shared" si="13"/>
        <v>…</v>
      </c>
      <c r="H73" s="216" t="str">
        <f t="shared" si="13"/>
        <v>…</v>
      </c>
      <c r="J73" s="115" t="str">
        <f>J21&amp;J22&amp;J23&amp;J24&amp;J25&amp;J26&amp;J27&amp;J28</f>
        <v>Some transfers are earmarked for specific functions (health, education, public security), which partly curtails the administrative autonomy of provinces, but not sufficiently to impact their institutional nature.</v>
      </c>
      <c r="K73" s="2" t="str">
        <f>K21&amp;K22&amp;K23&amp;K24&amp;K25&amp;K26&amp;K27&amp;K28</f>
        <v>Municipalities are highly dependent on transfers, which partly curtails their administrative autonomy. Their functions are also mostly limited to basically solid waste collection and general government functions</v>
      </c>
      <c r="L73" s="2" t="str">
        <f>L21&amp;L22&amp;L23&amp;L24&amp;L25&amp;L26&amp;L27&amp;L28</f>
        <v/>
      </c>
      <c r="M73" s="116" t="str">
        <f>M21&amp;M22&amp;M23&amp;M24&amp;M25&amp;M26&amp;M27&amp;M28</f>
        <v/>
      </c>
    </row>
    <row r="74" spans="4:13" hidden="1">
      <c r="E74" s="67"/>
      <c r="J74" s="117" t="str">
        <f>J30&amp;J31&amp;J32&amp;J33&amp;J34&amp;J35&amp;J36</f>
        <v>Provinces raise taxes. Their main source of discretionary own-source revenues is the income tax. Own-source revenues represent 40% of their total revenue. Provinces can create their own taxes, and sometimes there is overlap and concurrence with federal taxes. Provinces raise property taxes.Provincial governments prepare and approve their own budgets. About 60% of provincial revenues come from federal transfers, of which 30% is earmarked transfers and 30% is discretionary transfers. The city of Buenos Aires has a higher degree of fiscal autonomy than the rest of provincial governmentsEx post province-level audits are carried out for earmarked transfersProvinces have full autonomy over non-earmarked transfers and own-source revenues, which represent around 45% of the budget.</v>
      </c>
      <c r="K74" s="23" t="str">
        <f>K30&amp;K31&amp;K32&amp;K33&amp;K34&amp;K35&amp;K36</f>
        <v>Municipalities raise taxes, though their main source of revenue is non-tax revenue, such as contributions related to solid waste colleciton. Municipal taxes are determined at the province levelMunicipalities have their own budgets, fully independent from the federal and provincial level.Municipal governments prepare and approve their own budgets. Ex post province-level audits are carried out for earmarked transfersMunis have full autonomy over non-earmarked transfers and own-source revenues, which ranges between 30 and 50% of the budget.</v>
      </c>
      <c r="L74" s="23" t="str">
        <f>L30&amp;L31&amp;L32&amp;L33&amp;L34&amp;L35&amp;L36</f>
        <v/>
      </c>
      <c r="M74" s="118" t="str">
        <f>M30&amp;M31&amp;M32&amp;M33&amp;M34&amp;M35&amp;M36</f>
        <v/>
      </c>
    </row>
    <row r="75" spans="4:13" hidden="1">
      <c r="E75" s="67"/>
    </row>
    <row r="76" spans="4:13" ht="14.7" hidden="1" thickBot="1">
      <c r="E76" s="67"/>
    </row>
    <row r="77" spans="4:13" hidden="1">
      <c r="D77" s="217" t="s">
        <v>3</v>
      </c>
      <c r="E77" s="208" t="s">
        <v>191</v>
      </c>
      <c r="F77" s="209" t="s">
        <v>133</v>
      </c>
      <c r="G77" s="209" t="s">
        <v>134</v>
      </c>
      <c r="H77" s="209" t="s">
        <v>135</v>
      </c>
      <c r="I77" s="210" t="s">
        <v>24</v>
      </c>
    </row>
    <row r="78" spans="4:13" ht="14.7" hidden="1" thickBot="1">
      <c r="D78" s="218" t="s">
        <v>3</v>
      </c>
      <c r="E78" s="211" t="s">
        <v>777</v>
      </c>
      <c r="F78" s="22" t="s">
        <v>778</v>
      </c>
      <c r="G78" s="22" t="s">
        <v>775</v>
      </c>
      <c r="H78" s="22" t="s">
        <v>776</v>
      </c>
      <c r="I78" s="212" t="s">
        <v>779</v>
      </c>
    </row>
    <row r="79" spans="4:13" hidden="1"/>
  </sheetData>
  <dataValidations count="5">
    <dataValidation type="list" allowBlank="1" showInputMessage="1" showErrorMessage="1" sqref="G7" xr:uid="{71737235-5B0F-4B5B-A82D-011792F9C182}">
      <formula1>"...,Yes,No,Other"</formula1>
    </dataValidation>
    <dataValidation type="list" allowBlank="1" showInputMessage="1" showErrorMessage="1" sqref="H7" xr:uid="{81C52D89-FB06-4242-BCAC-C337AA7676CA}">
      <formula1>"...,GP,SP,DECON,Other"</formula1>
    </dataValidation>
    <dataValidation type="list" allowBlank="1" showInputMessage="1" showErrorMessage="1" sqref="E31:H36 E39:H45 E8:H11 E14:H19 E22:H28" xr:uid="{5BBF8C7F-31AD-4E15-8222-AD40F370432D}">
      <formula1>$O8:$R8</formula1>
    </dataValidation>
    <dataValidation type="list" allowBlank="1" showInputMessage="1" showErrorMessage="1" sqref="E50:H50" xr:uid="{15642E44-6AFB-4422-A014-63D7ABF1C880}">
      <formula1>$O$50:$V$50</formula1>
    </dataValidation>
    <dataValidation type="list" allowBlank="1" showInputMessage="1" showErrorMessage="1" sqref="E48:H49" xr:uid="{67BCF2EB-693A-485A-8C9C-9F02B36A1221}">
      <formula1>$O$48:$T$48</formula1>
    </dataValidation>
  </dataValidations>
  <pageMargins left="0.7" right="0.7" top="0.75" bottom="0.75" header="0.3" footer="0.3"/>
  <pageSetup scale="58" fitToWidth="3"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E36E-D4A3-47C2-9882-C50FA57939B4}">
  <dimension ref="C1:N27"/>
  <sheetViews>
    <sheetView zoomScale="75" zoomScaleNormal="75" workbookViewId="0">
      <pane ySplit="3" topLeftCell="A4" activePane="bottomLeft" state="frozen"/>
      <selection activeCell="D28" sqref="A1:XFD1048576"/>
      <selection pane="bottomLeft" activeCell="D22" sqref="D22"/>
    </sheetView>
  </sheetViews>
  <sheetFormatPr defaultColWidth="9.05078125" defaultRowHeight="14.4"/>
  <cols>
    <col min="1" max="2" width="2.578125" customWidth="1"/>
    <col min="3" max="3" width="7.5234375" customWidth="1"/>
    <col min="4" max="4" width="54.68359375" customWidth="1"/>
    <col min="5" max="5" width="3.41796875" customWidth="1"/>
    <col min="6" max="7" width="12.68359375" customWidth="1"/>
    <col min="8" max="8" width="3.3125" customWidth="1"/>
    <col min="9" max="9" width="12.68359375" customWidth="1"/>
    <col min="10" max="10" width="3.41796875" customWidth="1"/>
    <col min="11" max="11" width="52.3125" customWidth="1"/>
    <col min="12" max="12" width="3.3125" customWidth="1"/>
    <col min="13" max="13" width="23.83984375" hidden="1" customWidth="1"/>
    <col min="14" max="14" width="27.05078125" customWidth="1"/>
  </cols>
  <sheetData>
    <row r="1" spans="3:14" s="2" customFormat="1"/>
    <row r="2" spans="3:14" s="2" customFormat="1" ht="18.3">
      <c r="D2" s="21" t="s">
        <v>708</v>
      </c>
    </row>
    <row r="3" spans="3:14" s="22" customFormat="1" ht="15" customHeight="1" thickBot="1"/>
    <row r="4" spans="3:14" ht="15" customHeight="1" thickBot="1"/>
    <row r="5" spans="3:14" ht="13.5" customHeight="1">
      <c r="C5" s="245" t="s">
        <v>67</v>
      </c>
      <c r="D5" s="249" t="s">
        <v>76</v>
      </c>
      <c r="F5" s="247" t="s">
        <v>25</v>
      </c>
      <c r="G5" s="248"/>
      <c r="I5" s="253" t="s">
        <v>77</v>
      </c>
      <c r="K5" s="251" t="s">
        <v>17</v>
      </c>
    </row>
    <row r="6" spans="3:14" ht="13.5" customHeight="1" thickBot="1">
      <c r="C6" s="246"/>
      <c r="D6" s="250"/>
      <c r="E6" s="1"/>
      <c r="F6" s="11" t="s">
        <v>75</v>
      </c>
      <c r="G6" s="11" t="s">
        <v>74</v>
      </c>
      <c r="H6" s="1"/>
      <c r="I6" s="254"/>
      <c r="J6" s="1"/>
      <c r="K6" s="252"/>
    </row>
    <row r="7" spans="3:14" ht="14.25" customHeight="1" thickBot="1"/>
    <row r="8" spans="3:14">
      <c r="C8" s="14"/>
      <c r="D8" s="41" t="s">
        <v>722</v>
      </c>
      <c r="F8" s="150"/>
      <c r="G8" s="151"/>
      <c r="H8" s="4"/>
      <c r="I8" s="147"/>
      <c r="K8" s="15"/>
      <c r="M8" s="222" t="s">
        <v>3</v>
      </c>
      <c r="N8" s="223" t="s">
        <v>785</v>
      </c>
    </row>
    <row r="9" spans="3:14">
      <c r="C9" s="12" t="s">
        <v>55</v>
      </c>
      <c r="D9" s="42" t="s">
        <v>54</v>
      </c>
      <c r="F9" s="152" t="s">
        <v>3</v>
      </c>
      <c r="G9" s="143" t="s">
        <v>723</v>
      </c>
      <c r="H9" s="4"/>
      <c r="I9" s="149" t="s">
        <v>3</v>
      </c>
      <c r="K9" s="94"/>
      <c r="M9" s="222" t="str">
        <f>'IGP1 Structure'!C21</f>
        <v>C</v>
      </c>
      <c r="N9" s="224" t="str">
        <f>'IGP1 Structure'!C21&amp;" = "&amp;'IGP1 Structure'!E21</f>
        <v>C = [National government]</v>
      </c>
    </row>
    <row r="10" spans="3:14">
      <c r="C10" s="12" t="s">
        <v>56</v>
      </c>
      <c r="D10" s="42" t="s">
        <v>19</v>
      </c>
      <c r="F10" s="152" t="s">
        <v>3</v>
      </c>
      <c r="G10" s="143" t="s">
        <v>723</v>
      </c>
      <c r="H10" s="4"/>
      <c r="I10" s="149" t="s">
        <v>3</v>
      </c>
      <c r="K10" s="94"/>
      <c r="M10" s="222" t="str">
        <f>'IGP1 Structure'!C22</f>
        <v>S1</v>
      </c>
      <c r="N10" s="224" t="str">
        <f>'IGP1 Structure'!C22&amp;" = "&amp;'IGP1 Structure'!E22</f>
        <v>S1 = Provinces (Provincias)</v>
      </c>
    </row>
    <row r="11" spans="3:14">
      <c r="C11" s="39"/>
      <c r="D11" s="43" t="s">
        <v>20</v>
      </c>
      <c r="F11" s="153"/>
      <c r="G11" s="154"/>
      <c r="H11" s="4"/>
      <c r="I11" s="148"/>
      <c r="K11" s="40"/>
      <c r="M11" s="222" t="str">
        <f>'IGP1 Structure'!C23</f>
        <v>S2</v>
      </c>
      <c r="N11" s="224" t="str">
        <f>'IGP1 Structure'!C23&amp;" = "&amp;'IGP1 Structure'!E23</f>
        <v>S2 = Municipalities (Municipios)</v>
      </c>
    </row>
    <row r="12" spans="3:14">
      <c r="C12" s="12" t="s">
        <v>57</v>
      </c>
      <c r="D12" s="42" t="s">
        <v>78</v>
      </c>
      <c r="F12" s="152" t="s">
        <v>3</v>
      </c>
      <c r="G12" s="142" t="s">
        <v>3</v>
      </c>
      <c r="H12" s="4"/>
      <c r="I12" s="149" t="s">
        <v>3</v>
      </c>
      <c r="K12" s="94"/>
      <c r="M12" s="222" t="str">
        <f>'IGP1 Structure'!C24</f>
        <v>S3</v>
      </c>
      <c r="N12" s="224" t="str">
        <f>'IGP1 Structure'!C24&amp;" = "&amp;'IGP1 Structure'!E24</f>
        <v>S3 = -</v>
      </c>
    </row>
    <row r="13" spans="3:14">
      <c r="C13" s="12" t="s">
        <v>58</v>
      </c>
      <c r="D13" s="42" t="s">
        <v>53</v>
      </c>
      <c r="F13" s="152" t="s">
        <v>3</v>
      </c>
      <c r="G13" s="142" t="s">
        <v>3</v>
      </c>
      <c r="H13" s="4"/>
      <c r="I13" s="149" t="s">
        <v>3</v>
      </c>
      <c r="K13" s="94"/>
      <c r="M13" s="222" t="str">
        <f>'IGP1 Structure'!C25</f>
        <v>S4</v>
      </c>
      <c r="N13" s="224" t="str">
        <f>'IGP1 Structure'!C25&amp;" = "&amp;'IGP1 Structure'!E25</f>
        <v>S4 = -</v>
      </c>
    </row>
    <row r="14" spans="3:14">
      <c r="C14" s="39"/>
      <c r="D14" s="43" t="s">
        <v>21</v>
      </c>
      <c r="F14" s="153"/>
      <c r="G14" s="154"/>
      <c r="H14" s="4"/>
      <c r="I14" s="148"/>
      <c r="K14" s="40"/>
      <c r="M14" s="222" t="s">
        <v>736</v>
      </c>
      <c r="N14" s="224" t="s">
        <v>783</v>
      </c>
    </row>
    <row r="15" spans="3:14" ht="14.7" thickBot="1">
      <c r="C15" s="12" t="s">
        <v>59</v>
      </c>
      <c r="D15" s="42" t="s">
        <v>11</v>
      </c>
      <c r="F15" s="152" t="s">
        <v>3</v>
      </c>
      <c r="G15" s="142" t="s">
        <v>3</v>
      </c>
      <c r="H15" s="4"/>
      <c r="I15" s="149" t="s">
        <v>3</v>
      </c>
      <c r="K15" s="94"/>
      <c r="M15" s="222" t="s">
        <v>737</v>
      </c>
      <c r="N15" s="225" t="s">
        <v>784</v>
      </c>
    </row>
    <row r="16" spans="3:14">
      <c r="C16" s="39"/>
      <c r="D16" s="43" t="s">
        <v>22</v>
      </c>
      <c r="F16" s="153"/>
      <c r="G16" s="154"/>
      <c r="H16" s="4"/>
      <c r="I16" s="148"/>
      <c r="K16" s="40"/>
    </row>
    <row r="17" spans="3:11">
      <c r="C17" s="12" t="s">
        <v>65</v>
      </c>
      <c r="D17" s="42" t="s">
        <v>45</v>
      </c>
      <c r="F17" s="152" t="s">
        <v>3</v>
      </c>
      <c r="G17" s="143" t="s">
        <v>723</v>
      </c>
      <c r="H17" s="4"/>
      <c r="I17" s="149" t="s">
        <v>3</v>
      </c>
      <c r="K17" s="94"/>
    </row>
    <row r="18" spans="3:11">
      <c r="C18" s="12" t="s">
        <v>66</v>
      </c>
      <c r="D18" s="42" t="s">
        <v>46</v>
      </c>
      <c r="F18" s="152" t="s">
        <v>3</v>
      </c>
      <c r="G18" s="143" t="s">
        <v>723</v>
      </c>
      <c r="H18" s="4"/>
      <c r="I18" s="149" t="s">
        <v>3</v>
      </c>
      <c r="K18" s="94"/>
    </row>
    <row r="19" spans="3:11">
      <c r="C19" s="12" t="s">
        <v>60</v>
      </c>
      <c r="D19" s="42" t="s">
        <v>12</v>
      </c>
      <c r="F19" s="152" t="s">
        <v>3</v>
      </c>
      <c r="G19" s="142" t="s">
        <v>3</v>
      </c>
      <c r="H19" s="4"/>
      <c r="I19" s="149" t="s">
        <v>3</v>
      </c>
      <c r="K19" s="94"/>
    </row>
    <row r="20" spans="3:11">
      <c r="C20" s="12" t="s">
        <v>61</v>
      </c>
      <c r="D20" s="42" t="s">
        <v>13</v>
      </c>
      <c r="F20" s="152" t="s">
        <v>3</v>
      </c>
      <c r="G20" s="142" t="s">
        <v>3</v>
      </c>
      <c r="H20" s="4"/>
      <c r="I20" s="149" t="s">
        <v>3</v>
      </c>
      <c r="K20" s="94"/>
    </row>
    <row r="21" spans="3:11">
      <c r="C21" s="39"/>
      <c r="D21" s="43" t="s">
        <v>8</v>
      </c>
      <c r="F21" s="153"/>
      <c r="G21" s="154"/>
      <c r="H21" s="4"/>
      <c r="I21" s="148"/>
      <c r="K21" s="40"/>
    </row>
    <row r="22" spans="3:11">
      <c r="C22" s="12" t="s">
        <v>62</v>
      </c>
      <c r="D22" s="42" t="s">
        <v>9</v>
      </c>
      <c r="F22" s="152" t="s">
        <v>3</v>
      </c>
      <c r="G22" s="142" t="s">
        <v>3</v>
      </c>
      <c r="H22" s="4"/>
      <c r="I22" s="149" t="s">
        <v>3</v>
      </c>
      <c r="K22" s="94"/>
    </row>
    <row r="23" spans="3:11">
      <c r="C23" s="39"/>
      <c r="D23" s="43" t="s">
        <v>18</v>
      </c>
      <c r="F23" s="153"/>
      <c r="G23" s="154"/>
      <c r="H23" s="4"/>
      <c r="I23" s="148"/>
      <c r="K23" s="40"/>
    </row>
    <row r="24" spans="3:11">
      <c r="C24" s="12" t="s">
        <v>63</v>
      </c>
      <c r="D24" s="42" t="s">
        <v>23</v>
      </c>
      <c r="F24" s="152" t="s">
        <v>3</v>
      </c>
      <c r="G24" s="142" t="s">
        <v>3</v>
      </c>
      <c r="H24" s="4"/>
      <c r="I24" s="149" t="s">
        <v>3</v>
      </c>
      <c r="K24" s="94"/>
    </row>
    <row r="25" spans="3:11">
      <c r="C25" s="39"/>
      <c r="D25" s="43" t="s">
        <v>10</v>
      </c>
      <c r="F25" s="153"/>
      <c r="G25" s="154"/>
      <c r="H25" s="4"/>
      <c r="I25" s="148"/>
      <c r="K25" s="40"/>
    </row>
    <row r="26" spans="3:11" ht="14.7" thickBot="1">
      <c r="C26" s="13" t="s">
        <v>64</v>
      </c>
      <c r="D26" s="44" t="s">
        <v>40</v>
      </c>
      <c r="F26" s="155" t="s">
        <v>3</v>
      </c>
      <c r="G26" s="156" t="s">
        <v>3</v>
      </c>
      <c r="H26" s="4"/>
      <c r="I26" s="157" t="s">
        <v>3</v>
      </c>
      <c r="K26" s="95"/>
    </row>
    <row r="27" spans="3:11" s="7" customFormat="1" ht="14.7" thickBot="1"/>
  </sheetData>
  <sheetProtection sheet="1" formatCells="0"/>
  <mergeCells count="5">
    <mergeCell ref="C5:C6"/>
    <mergeCell ref="F5:G5"/>
    <mergeCell ref="D5:D6"/>
    <mergeCell ref="K5:K6"/>
    <mergeCell ref="I5:I6"/>
  </mergeCells>
  <dataValidations count="2">
    <dataValidation type="list" allowBlank="1" showInputMessage="1" showErrorMessage="1" sqref="I24 I15 I17:I20 I9:I10 I12:I13 I22 I26" xr:uid="{8C2BDC65-1839-4B4E-8A37-2E3AD2558A59}">
      <formula1>"…,Yes,No,Partially/Mixed/Other"</formula1>
    </dataValidation>
    <dataValidation type="list" allowBlank="1" showInputMessage="1" showErrorMessage="1" sqref="F15:G15 F9:F10 F22:G22 G19:G20 F17:F20 F26:G26 F24:G24 F12:G13" xr:uid="{097941F7-E617-4E9D-9256-E7030ACEBB8A}">
      <formula1>$M$8:$M$15</formula1>
    </dataValidation>
  </dataValidations>
  <pageMargins left="0.7" right="0.7" top="0.75" bottom="0.75" header="0.3" footer="0.3"/>
  <pageSetup scale="65" fitToHeight="2" orientation="landscape" horizontalDpi="200" verticalDpi="200" r:id="rId1"/>
  <rowBreaks count="1" manualBreakCount="1">
    <brk id="27"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7DAA-87D9-47AE-83BD-771AD85CC2C9}">
  <dimension ref="C1:N32"/>
  <sheetViews>
    <sheetView zoomScale="75" zoomScaleNormal="75" workbookViewId="0">
      <pane ySplit="3" topLeftCell="A4" activePane="bottomLeft" state="frozen"/>
      <selection pane="bottomLeft" activeCell="D6" sqref="D6"/>
    </sheetView>
  </sheetViews>
  <sheetFormatPr defaultColWidth="9.05078125" defaultRowHeight="14.4"/>
  <cols>
    <col min="1" max="2" width="3.578125" customWidth="1"/>
    <col min="4" max="4" width="59.9453125" customWidth="1"/>
    <col min="5" max="5" width="43.41796875" customWidth="1"/>
    <col min="9" max="14" width="9.05078125" hidden="1" customWidth="1"/>
  </cols>
  <sheetData>
    <row r="1" spans="3:14" s="2" customFormat="1"/>
    <row r="2" spans="3:14" s="2" customFormat="1" ht="18.3">
      <c r="C2" s="21"/>
      <c r="D2" s="21" t="s">
        <v>68</v>
      </c>
    </row>
    <row r="3" spans="3:14" s="22" customFormat="1" ht="15" customHeight="1" thickBot="1"/>
    <row r="5" spans="3:14">
      <c r="C5" s="1" t="s">
        <v>47</v>
      </c>
      <c r="D5" s="1" t="s">
        <v>88</v>
      </c>
    </row>
    <row r="6" spans="3:14">
      <c r="C6" t="s">
        <v>48</v>
      </c>
      <c r="D6" t="s">
        <v>704</v>
      </c>
      <c r="E6" s="158" t="s">
        <v>799</v>
      </c>
    </row>
    <row r="7" spans="3:14">
      <c r="C7" t="s">
        <v>69</v>
      </c>
      <c r="D7" t="s">
        <v>705</v>
      </c>
      <c r="E7" s="158"/>
    </row>
    <row r="8" spans="3:14">
      <c r="C8" t="s">
        <v>49</v>
      </c>
      <c r="D8" t="s">
        <v>70</v>
      </c>
      <c r="E8" s="232" t="s">
        <v>802</v>
      </c>
    </row>
    <row r="9" spans="3:14">
      <c r="I9" s="2"/>
      <c r="J9" s="2"/>
      <c r="K9" s="2"/>
      <c r="L9" s="2"/>
      <c r="M9" s="2"/>
      <c r="N9" s="2"/>
    </row>
    <row r="10" spans="3:14">
      <c r="C10" s="1" t="s">
        <v>86</v>
      </c>
      <c r="D10" s="1" t="s">
        <v>87</v>
      </c>
      <c r="I10" s="2"/>
      <c r="J10" s="2"/>
      <c r="K10" s="2"/>
      <c r="L10" s="2"/>
      <c r="M10" s="2"/>
      <c r="N10" s="2"/>
    </row>
    <row r="11" spans="3:14">
      <c r="C11" s="1"/>
      <c r="I11" s="2"/>
      <c r="J11" s="2"/>
      <c r="K11" s="2"/>
      <c r="L11" s="2"/>
      <c r="M11" s="2"/>
      <c r="N11" s="2"/>
    </row>
    <row r="12" spans="3:14">
      <c r="C12" s="1" t="s">
        <v>81</v>
      </c>
      <c r="D12" s="260" t="s">
        <v>792</v>
      </c>
      <c r="E12" s="260"/>
    </row>
    <row r="13" spans="3:14" ht="113.1" customHeight="1">
      <c r="D13" s="255" t="s">
        <v>832</v>
      </c>
      <c r="E13" s="255"/>
    </row>
    <row r="14" spans="3:14">
      <c r="D14" s="54"/>
      <c r="E14" s="30"/>
    </row>
    <row r="15" spans="3:14">
      <c r="C15" s="1" t="s">
        <v>82</v>
      </c>
      <c r="D15" s="259" t="s">
        <v>127</v>
      </c>
      <c r="E15" s="259"/>
    </row>
    <row r="16" spans="3:14" ht="78.3" customHeight="1">
      <c r="D16" s="255" t="s">
        <v>829</v>
      </c>
      <c r="E16" s="255"/>
    </row>
    <row r="17" spans="3:5">
      <c r="D17" s="54"/>
      <c r="E17" s="30"/>
    </row>
    <row r="18" spans="3:5">
      <c r="C18" s="1" t="s">
        <v>83</v>
      </c>
      <c r="D18" s="259" t="s">
        <v>85</v>
      </c>
      <c r="E18" s="259"/>
    </row>
    <row r="19" spans="3:5" ht="91.8" customHeight="1">
      <c r="D19" s="255" t="s">
        <v>830</v>
      </c>
      <c r="E19" s="255"/>
    </row>
    <row r="20" spans="3:5">
      <c r="D20" s="54"/>
      <c r="E20" s="30"/>
    </row>
    <row r="21" spans="3:5">
      <c r="C21" s="1" t="s">
        <v>84</v>
      </c>
      <c r="D21" s="259" t="s">
        <v>710</v>
      </c>
      <c r="E21" s="259"/>
    </row>
    <row r="22" spans="3:5" ht="106.2" customHeight="1">
      <c r="D22" s="258" t="s">
        <v>831</v>
      </c>
      <c r="E22" s="258"/>
    </row>
    <row r="23" spans="3:5" ht="15" customHeight="1">
      <c r="D23" s="54"/>
      <c r="E23" s="30"/>
    </row>
    <row r="24" spans="3:5" ht="15" customHeight="1">
      <c r="C24" s="1" t="s">
        <v>709</v>
      </c>
      <c r="D24" s="259" t="s">
        <v>761</v>
      </c>
      <c r="E24" s="259"/>
    </row>
    <row r="25" spans="3:5" ht="13.5" customHeight="1">
      <c r="D25" s="258" t="s">
        <v>800</v>
      </c>
      <c r="E25" s="258"/>
    </row>
    <row r="26" spans="3:5" ht="13.5" customHeight="1">
      <c r="D26" s="255"/>
      <c r="E26" s="255"/>
    </row>
    <row r="27" spans="3:5" ht="13.5" customHeight="1">
      <c r="D27" s="256" t="s">
        <v>833</v>
      </c>
      <c r="E27" s="255"/>
    </row>
    <row r="28" spans="3:5" ht="13.5" customHeight="1">
      <c r="D28" s="256" t="s">
        <v>834</v>
      </c>
      <c r="E28" s="255"/>
    </row>
    <row r="29" spans="3:5" ht="13.5" customHeight="1">
      <c r="D29" s="257"/>
      <c r="E29" s="257"/>
    </row>
    <row r="30" spans="3:5" ht="13.5" customHeight="1">
      <c r="D30" s="258"/>
      <c r="E30" s="258"/>
    </row>
    <row r="31" spans="3:5" ht="15" customHeight="1">
      <c r="D31" s="54"/>
      <c r="E31" s="30"/>
    </row>
    <row r="32" spans="3:5" s="3" customFormat="1"/>
  </sheetData>
  <sheetProtection formatCells="0"/>
  <mergeCells count="15">
    <mergeCell ref="D12:E12"/>
    <mergeCell ref="D13:E13"/>
    <mergeCell ref="D16:E16"/>
    <mergeCell ref="D19:E19"/>
    <mergeCell ref="D22:E22"/>
    <mergeCell ref="D24:E24"/>
    <mergeCell ref="D21:E21"/>
    <mergeCell ref="D18:E18"/>
    <mergeCell ref="D15:E15"/>
    <mergeCell ref="D25:E25"/>
    <mergeCell ref="D26:E26"/>
    <mergeCell ref="D27:E27"/>
    <mergeCell ref="D28:E28"/>
    <mergeCell ref="D29:E29"/>
    <mergeCell ref="D30:E30"/>
  </mergeCells>
  <dataValidations count="1">
    <dataValidation type="list" allowBlank="1" showInputMessage="1" showErrorMessage="1" sqref="E14 E17 E20 E23 E31:E32" xr:uid="{88507343-9DA2-46F0-97EF-15395E17E4A1}">
      <formula1>$I14:$L14</formula1>
    </dataValidation>
  </dataValidations>
  <hyperlinks>
    <hyperlink ref="D27" r:id="rId1" xr:uid="{44EB1467-97D5-4A58-845F-8AE0E7DE6B8A}"/>
    <hyperlink ref="D28" r:id="rId2" xr:uid="{934B5111-E97D-4EC7-8D62-9DB1482A8AE2}"/>
  </hyperlinks>
  <pageMargins left="0.7" right="0.7" top="0.75" bottom="0.75" header="0.3" footer="0.3"/>
  <pageSetup scale="64" fitToHeight="2" orientation="portrait" horizontalDpi="200" verticalDpi="200" r:id="rId3"/>
  <rowBreaks count="1" manualBreakCount="1">
    <brk id="9" max="16383"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E96D-940E-4952-9740-729597CA230A}">
  <dimension ref="A2:H78"/>
  <sheetViews>
    <sheetView topLeftCell="A51" zoomScale="75" zoomScaleNormal="75" workbookViewId="0">
      <selection activeCell="C77" sqref="C77"/>
    </sheetView>
  </sheetViews>
  <sheetFormatPr defaultColWidth="9.05078125" defaultRowHeight="14.4"/>
  <cols>
    <col min="1" max="2" width="4.05078125" style="2" customWidth="1"/>
    <col min="3" max="3" width="34.734375" customWidth="1"/>
    <col min="4" max="9" width="13.578125" customWidth="1"/>
  </cols>
  <sheetData>
    <row r="2" spans="2:4">
      <c r="C2" s="1" t="str">
        <f>"IGP Country Notes for "&amp;'IGP1 Structure'!E7&amp;" ,"&amp;'IGP1 Structure'!E8</f>
        <v>IGP Country Notes for Argentina (ARG) ,2023</v>
      </c>
    </row>
    <row r="3" spans="2:4">
      <c r="C3" t="str">
        <f>"These Country Notes for this LoGICA Intergovernmental Profile (IGP) describe the structure and nature of local governance institutions for "&amp;'IGP1 Structure'!E204&amp;" for the year "&amp;'IGP1 Structure'!E8&amp;"."</f>
        <v>These Country Notes for this LoGICA Intergovernmental Profile (IGP) describe the structure and nature of local governance institutions for Argentina for the year 2023.</v>
      </c>
    </row>
    <row r="4" spans="2:4">
      <c r="C4" t="str">
        <f>IF(COUNTIF('IGP3 Functions'!$F$9:$G$26,"…")&lt;10,"The IGP also assessed the de facto functional assignments for "&amp;'IGP1 Structure'!E204&amp;".","The IGP did not assess the de facto functional assignments for "&amp;'IGP1 Structure'!E204&amp;".")</f>
        <v>The IGP did not assess the de facto functional assignments for Argentina.</v>
      </c>
    </row>
    <row r="5" spans="2:4">
      <c r="C5" t="str">
        <f>"This IGP was prepared by "&amp;'IGP Info'!E6&amp;"."</f>
        <v>This IGP was prepared by Francisco Vázquez Ahued.</v>
      </c>
    </row>
    <row r="6" spans="2:4">
      <c r="B6" s="2" t="str">
        <f>IF('IGP1 Structure'!D9="","XX","&gt;")</f>
        <v>&gt;</v>
      </c>
      <c r="C6" s="207" t="str">
        <f>IF(B6="&gt;","The total population of "&amp;'IGP1 Structure'!E204&amp;" is "&amp;FIXED('IGP1 Structure'!E9,0,FALSE)&amp;" residents.","The total population of "&amp;'IGP1 Structure'!E204&amp;" is not reported in the profile.")</f>
        <v>The total population of Argentina is 46,044,703 residents.</v>
      </c>
    </row>
    <row r="7" spans="2:4">
      <c r="B7" s="2" t="str">
        <f>IF('IGP1 Structure'!L6&amp;'IGP1 Structure'!L7&amp;'IGP1 Structure'!L8&amp;'IGP1 Structure'!L9="","XX","&gt;")</f>
        <v>&gt;</v>
      </c>
      <c r="C7" t="str">
        <f>IF(B7="&gt;",'IGP1 Structure'!L6&amp;'IGP1 Structure'!L7&amp;'IGP1 Structure'!L8&amp;'IGP1 Structure'!L9,"")</f>
        <v>Figure from 2022 census</v>
      </c>
    </row>
    <row r="9" spans="2:4">
      <c r="C9" s="1" t="s">
        <v>791</v>
      </c>
    </row>
    <row r="10" spans="2:4">
      <c r="C10" t="str">
        <f>"The main legal/policy context for decentralization, subnational governance and intergovernmental relations in "&amp;'IGP1 Structure'!E204&amp;" is provided by:"</f>
        <v>The main legal/policy context for decentralization, subnational governance and intergovernmental relations in Argentina is provided by:</v>
      </c>
      <c r="D10" s="1"/>
    </row>
    <row r="11" spans="2:4">
      <c r="B11" s="2" t="str">
        <f>IF('IGP1 Structure'!D12="","XX","&gt;")</f>
        <v>&gt;</v>
      </c>
      <c r="C11" t="str">
        <f>IF(B11="&gt;",'IGP1 Structure'!D12&amp;" ("&amp;'IGP1 Structure'!F12&amp;")","")</f>
        <v>Constitution (1853)</v>
      </c>
    </row>
    <row r="12" spans="2:4">
      <c r="B12" s="2" t="str">
        <f>IF('IGP1 Structure'!D13="","XX","&gt;")</f>
        <v>XX</v>
      </c>
      <c r="C12" t="str">
        <f>IF(B12="&gt;",'IGP1 Structure'!D13&amp;" ("&amp;'IGP1 Structure'!F13&amp;")","")</f>
        <v/>
      </c>
    </row>
    <row r="13" spans="2:4">
      <c r="B13" s="2" t="str">
        <f>IF('IGP1 Structure'!D14="","XX","&gt;")</f>
        <v>XX</v>
      </c>
      <c r="C13" t="str">
        <f>IF(B13="&gt;",'IGP1 Structure'!D14&amp;" ("&amp;'IGP1 Structure'!F14&amp;")","")</f>
        <v/>
      </c>
    </row>
    <row r="14" spans="2:4">
      <c r="B14" s="2" t="str">
        <f>IF('IGP1 Structure'!D15="","XX","&gt;")</f>
        <v>XX</v>
      </c>
      <c r="C14" t="str">
        <f>IF(B14="&gt;",'IGP1 Structure'!D15&amp;" ("&amp;'IGP1 Structure'!F15&amp;")","")</f>
        <v/>
      </c>
    </row>
    <row r="15" spans="2:4">
      <c r="B15" s="2" t="str">
        <f>IF('IGP1 Structure'!L11&amp;'IGP1 Structure'!L12&amp;'IGP1 Structure'!L13&amp;'IGP1 Structure'!L14&amp;'IGP1 Structure'!L15="","XX","&gt;")</f>
        <v>&gt;</v>
      </c>
      <c r="C15" t="str">
        <f>IF(B15="&gt;",'IGP1 Structure'!L11&amp;'IGP1 Structure'!L12&amp;'IGP1 Structure'!L13&amp;'IGP1 Structure'!L14&amp;'IGP1 Structure'!L15,"")</f>
        <v>The latest constitution dates back from 1917, but municipalities and states were enacted in the first constitution, approved in 1824.</v>
      </c>
    </row>
    <row r="17" spans="2:3">
      <c r="C17" t="s">
        <v>789</v>
      </c>
    </row>
    <row r="18" spans="2:3" ht="14.55" customHeight="1"/>
    <row r="19" spans="2:3">
      <c r="C19" s="1" t="s">
        <v>711</v>
      </c>
    </row>
    <row r="20" spans="2:3">
      <c r="C20" t="str">
        <f>"The Intergovernmental Profile considers "&amp;'IGP1 Structure'!Q26&amp;" different levels, tiers or types of subnational governance institutions, including:"</f>
        <v>The Intergovernmental Profile considers 2 different levels, tiers or types of subnational governance institutions, including:</v>
      </c>
    </row>
    <row r="21" spans="2:3">
      <c r="B21" s="2" t="str">
        <f>IF('IGP1 Structure'!Q22="YES","&gt;","XX")</f>
        <v>&gt;</v>
      </c>
      <c r="C21" t="str">
        <f>IF('IGP1 Structure'!Q22="YES",'IGP1 Structure'!S22&amp;", which are a "&amp;VLOOKUP('IGP1 Structure'!$R22,'IGP1 Structure'!$N$21:$P$26,3,FALSE)&amp;". "&amp;'IGP1 Structure'!L21,"")</f>
        <v xml:space="preserve">Provinces (Provincias), which are a main level/tier/type of regional governance institutions. </v>
      </c>
    </row>
    <row r="22" spans="2:3">
      <c r="B22" s="2" t="str">
        <f>IF('IGP1 Structure'!Q23="YES","&gt;","XX")</f>
        <v>&gt;</v>
      </c>
      <c r="C22" t="str">
        <f>IF('IGP1 Structure'!Q23="YES",'IGP1 Structure'!S23&amp;", which are a "&amp;VLOOKUP('IGP1 Structure'!$R23,'IGP1 Structure'!$N$21:$P$26,3,FALSE)&amp;". "&amp;'IGP1 Structure'!L22,"")</f>
        <v>Municipalities (Municipios), which are a main level/tier/type of local governance institutions. Argentina is divided in 23 provinces plus the Autonomous City of Buenos Aires, which is functionally similar from the other provinces</v>
      </c>
    </row>
    <row r="23" spans="2:3">
      <c r="B23" s="2" t="str">
        <f>IF('IGP1 Structure'!Q24="YES","&gt;","XX")</f>
        <v>XX</v>
      </c>
      <c r="C23" t="str">
        <f>IF('IGP1 Structure'!Q24="YES",'IGP1 Structure'!S24&amp;", which are a "&amp;VLOOKUP('IGP1 Structure'!$R24,'IGP1 Structure'!$N$21:$P$26,3,FALSE)&amp;". "&amp;'IGP1 Structure'!L23,"")</f>
        <v/>
      </c>
    </row>
    <row r="24" spans="2:3">
      <c r="B24" s="2" t="str">
        <f>IF('IGP1 Structure'!Q25="YES","&gt;","XX")</f>
        <v>XX</v>
      </c>
      <c r="C24" t="str">
        <f>IF('IGP1 Structure'!Q25="YES",'IGP1 Structure'!S25&amp;", which are a "&amp;VLOOKUP('IGP1 Structure'!$R25,'IGP1 Structure'!$N$21:$P$26,3,FALSE)&amp;". "&amp;'IGP1 Structure'!L24,"")</f>
        <v/>
      </c>
    </row>
    <row r="25" spans="2:3">
      <c r="B25" s="2" t="str">
        <f>IF('IGP1 Structure'!L21&amp;'IGP1 Structure'!L22&amp;'IGP1 Structure'!L23&amp;'IGP1 Structure'!L24&amp;'IGP1 Structure'!L25="","XX","&gt;")</f>
        <v>&gt;</v>
      </c>
      <c r="C25" t="str">
        <f>IF(B25="&gt;",'IGP1 Structure'!L21&amp;""&amp;'IGP1 Structure'!L22&amp;""&amp;'IGP1 Structure'!L23&amp;""&amp;'IGP1 Structure'!L24&amp;""&amp;'IGP1 Structure'!L25,"")</f>
        <v>Argentina is divided in 23 provinces plus the Autonomous City of Buenos Aires, which is functionally similar from the other provinces</v>
      </c>
    </row>
    <row r="27" spans="2:3">
      <c r="C27" s="1" t="s">
        <v>774</v>
      </c>
    </row>
    <row r="28" spans="2:3">
      <c r="C28" t="s">
        <v>781</v>
      </c>
    </row>
    <row r="29" spans="2:3">
      <c r="B29" s="2" t="str">
        <f>B21</f>
        <v>&gt;</v>
      </c>
      <c r="C29" t="str">
        <f>IF(B29="&gt;","Based on the LoGICA typology, "&amp;'IGP1 Structure'!$E$22&amp;" are classified as "&amp;'IGP2 Governance'!$E$73,"")</f>
        <v>Based on the LoGICA typology, Provinces (Provincias) are classified as devolved subnational governance institutions with extensive powers and function.</v>
      </c>
    </row>
    <row r="30" spans="2:3">
      <c r="B30" s="2" t="str">
        <f>B22</f>
        <v>&gt;</v>
      </c>
      <c r="C30" t="str">
        <f>IF(B30="&gt;","Based on the LoGICA typology, "&amp;'IGP1 Structure'!$E$23&amp;" are classified as "&amp;'IGP2 Governance'!$F$73,"")</f>
        <v>Based on the LoGICA typology, Municipalities (Municipios) are classified as devolved subnational governance institutions with extensive powers and function.</v>
      </c>
    </row>
    <row r="31" spans="2:3">
      <c r="B31" s="2" t="str">
        <f>B23</f>
        <v>XX</v>
      </c>
      <c r="C31" t="str">
        <f>IF(B31="&gt;","Based on the LoGICA typology, "&amp;'IGP1 Structure'!$E$24&amp;" are classified as "&amp;'IGP2 Governance'!$G$73,"")</f>
        <v/>
      </c>
    </row>
    <row r="32" spans="2:3">
      <c r="B32" s="2" t="str">
        <f>B24</f>
        <v>XX</v>
      </c>
      <c r="C32" t="str">
        <f>IF(B32="&gt;","Based on the LoGICA typology, "&amp;'IGP1 Structure'!$E$25&amp;" are classified as "&amp;'IGP2 Governance'!$H$73,"")</f>
        <v/>
      </c>
    </row>
    <row r="34" spans="2:8">
      <c r="B34" s="2" t="str">
        <f>IF('IGP1 Structure'!$Q$22="YES","&gt;","XX")</f>
        <v>&gt;</v>
      </c>
      <c r="C34" s="1" t="str">
        <f>"Nature of Subnational Governance Institutions: "&amp;'IGP2 Governance'!E5</f>
        <v>Nature of Subnational Governance Institutions: Provinces (Provincias)</v>
      </c>
    </row>
    <row r="35" spans="2:8">
      <c r="B35" s="2" t="str">
        <f>IF('IGP1 Structure'!$Q$22="YES","&gt;","XX")</f>
        <v>&gt;</v>
      </c>
      <c r="C35" t="str">
        <f>IF($B35="&gt;",'IGP2 Governance'!$J$66&amp;'IGP2 Governance'!$J$71,"")</f>
        <v>Provinces (Provincias) meet all the institutional/functional conditions of devolved subnational governments with extensive powers/functions.Provinces are general-purpose governments that exercise budgetary functions across all functional categories.</v>
      </c>
    </row>
    <row r="36" spans="2:8">
      <c r="B36" s="2" t="str">
        <f>IF('IGP1 Structure'!$Q$22="YES","&gt;","XX")</f>
        <v>&gt;</v>
      </c>
      <c r="C36" t="str">
        <f>IF($B36="&gt;",'IGP2 Governance'!$J$67&amp;'IGP2 Governance'!$J$72,"")</f>
        <v>Provinces (Provincias) meet all the political conditions of devolved subnational governments with extensive powers/functions.Governors are elected for 4-years terms, and state legislatures are elected for 2-years termsProvince governments have autonomy and authoritative decision-making power over state affairs.Municipalities have local legislature bodies that enact laws across a wide variety of domains, from civil law to administrative and penal law.Provinces' discretionary spending represents, on average 45% of total budget</v>
      </c>
    </row>
    <row r="37" spans="2:8">
      <c r="B37" s="2" t="str">
        <f>IF('IGP1 Structure'!$Q$22="YES","&gt;","XX")</f>
        <v>&gt;</v>
      </c>
      <c r="C37" t="str">
        <f>IF($B37="&gt;",'IGP2 Governance'!$J$68&amp;'IGP2 Governance'!$J$73,"")</f>
        <v>Provinces (Provincias) meet all the administrative conditions of devolved subnational governments with extensive powers/functions.Some transfers are earmarked for specific functions (health, education, public security), which partly curtails the administrative autonomy of provinces, but not sufficiently to impact their institutional nature.</v>
      </c>
    </row>
    <row r="38" spans="2:8">
      <c r="B38" s="2" t="str">
        <f>IF('IGP1 Structure'!$Q$22="YES","&gt;","XX")</f>
        <v>&gt;</v>
      </c>
      <c r="C38" t="str">
        <f>IF($B38="&gt;",'IGP2 Governance'!$J$69&amp;'IGP2 Governance'!$J$74,"")</f>
        <v>Provinces (Provincias) meet all the fiscal/budgetary conditions of devolved subnational governments with extensive powers/functions.Provinces raise taxes. Their main source of discretionary own-source revenues is the income tax. Own-source revenues represent 40% of their total revenue. Provinces can create their own taxes, and sometimes there is overlap and concurrence with federal taxes. Provinces raise property taxes.Provincial governments prepare and approve their own budgets. About 60% of provincial revenues come from federal transfers, of which 30% is earmarked transfers and 30% is discretionary transfers. The city of Buenos Aires has a higher degree of fiscal autonomy than the rest of provincial governmentsEx post province-level audits are carried out for earmarked transfersProvinces have full autonomy over non-earmarked transfers and own-source revenues, which represent around 45% of the budget.</v>
      </c>
    </row>
    <row r="39" spans="2:8">
      <c r="B39" s="2" t="str">
        <f>IF('IGP1 Structure'!$Q$22="YES","&gt;","XX")</f>
        <v>&gt;</v>
      </c>
      <c r="C39" t="str">
        <f>IF(B39="&gt;",$C$29,"")</f>
        <v>Based on the LoGICA typology, Provinces (Provincias) are classified as devolved subnational governance institutions with extensive powers and function.</v>
      </c>
    </row>
    <row r="41" spans="2:8">
      <c r="B41" s="2" t="str">
        <f>IF('IGP1 Structure'!$Q$23="YES","&gt;","XX")</f>
        <v>&gt;</v>
      </c>
      <c r="C41" s="1" t="str">
        <f>"Nature of Subnational Governance Institutions: "&amp;'IGP2 Governance'!F5</f>
        <v>Nature of Subnational Governance Institutions: Municipalities (Municipios)</v>
      </c>
    </row>
    <row r="42" spans="2:8">
      <c r="B42" s="2" t="str">
        <f>IF('IGP1 Structure'!$Q$23="YES","&gt;","XX")</f>
        <v>&gt;</v>
      </c>
      <c r="C42" t="str">
        <f>IF($B42="&gt;",'IGP2 Governance'!$K$66&amp;'IGP2 Governance'!$K$71,"")</f>
        <v>Municipalities (Municipios) meet all the institutional/functional conditions of devolved subnational governments with extensive powers/functions.Municipalities are general-purpose governments that exercise budgetary functions across all functional categories. Their role in concurrent functions is extremely limited.</v>
      </c>
    </row>
    <row r="43" spans="2:8">
      <c r="B43" s="2" t="str">
        <f>IF('IGP1 Structure'!$Q$23="YES","&gt;","XX")</f>
        <v>&gt;</v>
      </c>
      <c r="C43" t="str">
        <f>IF($B43="&gt;",'IGP2 Governance'!$K$67&amp;'IGP2 Governance'!$K$72,"")</f>
        <v>Municipalities (Municipios) meet all the political conditions of devolved subnational governments with extensive powers/functions.Mayors (intendentes municipales) are elected for 4 years terms, depending on the province. Consecutive reelection is generally allowed in all provincesMunicipal governments have autonomy and authoritative decision-making power over muncipal affairs.Municipalities have local assemblies. Their functions are basically limited to solid waste collection.Municipalities' discretionary spending represents between 30 and 40% of total budget</v>
      </c>
    </row>
    <row r="44" spans="2:8">
      <c r="B44" s="2" t="str">
        <f>IF('IGP1 Structure'!$Q$23="YES","&gt;","XX")</f>
        <v>&gt;</v>
      </c>
      <c r="C44" t="str">
        <f>IF($B44="&gt;",'IGP2 Governance'!$K$68&amp;'IGP2 Governance'!$K$73,"")</f>
        <v>Municipalities (Municipios) meet all the administrative conditions of devolved subnational governments with extensive powers/functions.Municipalities are highly dependent on transfers, which partly curtails their administrative autonomy. Their functions are also mostly limited to basically solid waste collection and general government functions</v>
      </c>
    </row>
    <row r="45" spans="2:8">
      <c r="B45" s="2" t="str">
        <f>IF('IGP1 Structure'!$Q$23="YES","&gt;","XX")</f>
        <v>&gt;</v>
      </c>
      <c r="C45" t="str">
        <f>IF($B45="&gt;",'IGP2 Governance'!$K$69&amp;'IGP2 Governance'!$K$74,"")</f>
        <v>Municipalities (Municipios) meet all the fiscal/budgetary conditions of devolved subnational governments with extensive powers/functions.Municipalities raise taxes, though their main source of revenue is non-tax revenue, such as contributions related to solid waste colleciton. Municipal taxes are determined at the province levelMunicipalities have their own budgets, fully independent from the federal and provincial level.Municipal governments prepare and approve their own budgets. Ex post province-level audits are carried out for earmarked transfersMunis have full autonomy over non-earmarked transfers and own-source revenues, which ranges between 30 and 50% of the budget.</v>
      </c>
    </row>
    <row r="46" spans="2:8">
      <c r="B46" s="2" t="str">
        <f>IF('IGP1 Structure'!$Q$23="YES","&gt;","XX")</f>
        <v>&gt;</v>
      </c>
      <c r="C46" t="str">
        <f>IF(B46="&gt;",$C$30,"")</f>
        <v>Based on the LoGICA typology, Municipalities (Municipios) are classified as devolved subnational governance institutions with extensive powers and function.</v>
      </c>
    </row>
    <row r="47" spans="2:8">
      <c r="D47" s="96"/>
      <c r="E47" s="96"/>
      <c r="F47" s="96"/>
      <c r="G47" s="96"/>
      <c r="H47" s="96"/>
    </row>
    <row r="48" spans="2:8">
      <c r="B48" s="2" t="str">
        <f>IF('IGP1 Structure'!$Q$24="YES","&gt;","XX")</f>
        <v>XX</v>
      </c>
      <c r="C48" s="1" t="str">
        <f>"Nature of Subnational Governance Institutions: "&amp;'IGP2 Governance'!G5</f>
        <v>Nature of Subnational Governance Institutions: -</v>
      </c>
      <c r="D48" s="96"/>
      <c r="E48" s="96"/>
      <c r="F48" s="96"/>
      <c r="G48" s="96"/>
      <c r="H48" s="96"/>
    </row>
    <row r="49" spans="2:8">
      <c r="B49" s="2" t="str">
        <f>IF('IGP1 Structure'!$Q$24="YES","&gt;","XX")</f>
        <v>XX</v>
      </c>
      <c r="C49" t="str">
        <f>IF($B49="&gt;",'IGP2 Governance'!$L$66&amp;'IGP2 Governance'!$L$71,"")</f>
        <v/>
      </c>
      <c r="D49" s="96"/>
      <c r="E49" s="96"/>
      <c r="F49" s="96"/>
      <c r="G49" s="96"/>
      <c r="H49" s="96"/>
    </row>
    <row r="50" spans="2:8">
      <c r="B50" s="2" t="str">
        <f>IF('IGP1 Structure'!$Q$24="YES","&gt;","XX")</f>
        <v>XX</v>
      </c>
      <c r="C50" t="str">
        <f>IF($B50="&gt;",'IGP2 Governance'!$L$67&amp;'IGP2 Governance'!$L$72,"")</f>
        <v/>
      </c>
      <c r="D50" s="96"/>
      <c r="E50" s="96"/>
      <c r="F50" s="96"/>
      <c r="G50" s="96"/>
      <c r="H50" s="96"/>
    </row>
    <row r="51" spans="2:8">
      <c r="B51" s="2" t="str">
        <f>IF('IGP1 Structure'!$Q$24="YES","&gt;","XX")</f>
        <v>XX</v>
      </c>
      <c r="C51" t="str">
        <f>IF($B51="&gt;",'IGP2 Governance'!$L$68&amp;'IGP2 Governance'!$L$73,"")</f>
        <v/>
      </c>
      <c r="D51" s="96"/>
      <c r="E51" s="96"/>
      <c r="F51" s="96"/>
      <c r="G51" s="96"/>
      <c r="H51" s="96"/>
    </row>
    <row r="52" spans="2:8">
      <c r="B52" s="2" t="str">
        <f>IF('IGP1 Structure'!$Q$24="YES","&gt;","XX")</f>
        <v>XX</v>
      </c>
      <c r="C52" t="str">
        <f>IF($B52="&gt;",'IGP2 Governance'!$L$69&amp;'IGP2 Governance'!$L$74,"")</f>
        <v/>
      </c>
      <c r="D52" s="96"/>
      <c r="E52" s="96"/>
      <c r="F52" s="96"/>
      <c r="G52" s="96"/>
      <c r="H52" s="96"/>
    </row>
    <row r="53" spans="2:8">
      <c r="B53" s="2" t="str">
        <f>IF('IGP1 Structure'!$Q$24="YES","&gt;","XX")</f>
        <v>XX</v>
      </c>
      <c r="C53" t="str">
        <f>IF(B53="&gt;",$C$31,"")</f>
        <v/>
      </c>
    </row>
    <row r="55" spans="2:8">
      <c r="B55" s="2" t="str">
        <f>IF('IGP1 Structure'!$Q$25="YES","&gt;","XX")</f>
        <v>XX</v>
      </c>
      <c r="C55" s="1" t="str">
        <f>"Nature of Subnational Governance Institutions: "&amp;'IGP2 Governance'!H5</f>
        <v>Nature of Subnational Governance Institutions: -</v>
      </c>
    </row>
    <row r="56" spans="2:8">
      <c r="B56" s="2" t="str">
        <f>IF('IGP1 Structure'!$Q$25="YES","&gt;","XX")</f>
        <v>XX</v>
      </c>
      <c r="C56" t="str">
        <f>IF($B56="&gt;",'IGP2 Governance'!$M$66&amp;'IGP2 Governance'!$M$71,"")</f>
        <v/>
      </c>
    </row>
    <row r="57" spans="2:8">
      <c r="B57" s="2" t="str">
        <f>IF('IGP1 Structure'!$Q$25="YES","&gt;","XX")</f>
        <v>XX</v>
      </c>
      <c r="C57" t="str">
        <f>IF($B57="&gt;",'IGP2 Governance'!$M$67&amp;'IGP2 Governance'!$M$72,"")</f>
        <v/>
      </c>
    </row>
    <row r="58" spans="2:8">
      <c r="B58" s="2" t="str">
        <f>IF('IGP1 Structure'!$Q$25="YES","&gt;","XX")</f>
        <v>XX</v>
      </c>
      <c r="C58" t="str">
        <f>IF($B58="&gt;",'IGP2 Governance'!$M$68&amp;'IGP2 Governance'!$M$73,"")</f>
        <v/>
      </c>
    </row>
    <row r="59" spans="2:8">
      <c r="B59" s="2" t="str">
        <f>IF('IGP1 Structure'!$Q$25="YES","&gt;","XX")</f>
        <v>XX</v>
      </c>
      <c r="C59" t="str">
        <f>IF($B59="&gt;",'IGP2 Governance'!$M$69&amp;'IGP2 Governance'!$M$74,"")</f>
        <v/>
      </c>
    </row>
    <row r="60" spans="2:8">
      <c r="B60" s="2" t="str">
        <f>IF('IGP1 Structure'!$Q$25="YES","&gt;","XX")</f>
        <v>XX</v>
      </c>
      <c r="C60" t="str">
        <f>IF(B60="&gt;",$C$32,"")</f>
        <v/>
      </c>
    </row>
    <row r="62" spans="2:8">
      <c r="C62" s="1" t="s">
        <v>752</v>
      </c>
    </row>
    <row r="63" spans="2:8">
      <c r="C63" t="str">
        <f>C4</f>
        <v>The IGP did not assess the de facto functional assignments for Argentina.</v>
      </c>
    </row>
    <row r="64" spans="2:8">
      <c r="B64" s="2" t="str">
        <f>IF(COUNTIF('IGP3 Functions'!$F$9:$G$26,"…")&lt;10,"&gt;","XX")</f>
        <v>XX</v>
      </c>
      <c r="C64" t="str">
        <f>IF(B64="XX","",IF(COUNTIF('IGP3 Functions'!$F$9:$G$26,"…")=0,"A complete IGP functional assessment was performed based on 12 localized functions, resulting in the assignment of 20 points to different governance levels or institutions.","An incomplete IGP functional assessment was performed. A complete assessment would be based on 12 localized functions, resulting in the assignment of 20 points to different governance levels or institutions."))</f>
        <v/>
      </c>
    </row>
    <row r="65" spans="1:3">
      <c r="B65" s="2" t="str">
        <f>IF(COUNTIF('IGP3 Functions'!$F$9:$G$26,"…")&lt;10,IF(COUNTIF('IGP3 Functions'!$F$9:$G$26,"…")&gt;0,"&gt;","XX"),"XX")</f>
        <v>XX</v>
      </c>
      <c r="C65" t="str">
        <f>IF(B65="XX","",IF(COUNTIF('IGP3 Functions'!$F$9:$G$26,"…")&gt;0,"The current IGP functional assessment assigned "&amp;(20-COUNTIF('IGP3 Functions'!$F$9:$G$26,"…"))&amp;" points to different governance levels or institutions (out a maximum of 20 points for a complete functional assessment)."))</f>
        <v/>
      </c>
    </row>
    <row r="66" spans="1:3">
      <c r="B66" s="2" t="str">
        <f>B64</f>
        <v>XX</v>
      </c>
      <c r="C66" t="str">
        <f>IF(B66="&gt;","The functional scores were assigned as follows: "&amp;'IGP Extract'!E30&amp;" ("&amp;'IGP Extract'!R30&amp;" points); "&amp;'IGP Extract'!E31&amp;" ("&amp;'IGP Extract'!R31&amp;" points); "&amp;'IGP Extract'!E32&amp;" ("&amp;'IGP Extract'!R32&amp;" points); "&amp;'IGP Extract'!E33&amp;" ("&amp;'IGP Extract'!R33&amp;" points); "&amp;'IGP Extract'!E34&amp;" ("&amp;'IGP Extract'!R34&amp;" points), out of a total of "&amp;'IGP Extract'!R40&amp;" assigned points.","")</f>
        <v/>
      </c>
    </row>
    <row r="67" spans="1:3">
      <c r="B67" s="2" t="str">
        <f>B64</f>
        <v>XX</v>
      </c>
      <c r="C67" t="str">
        <f>IF(B67="XX","",'IGP3 Functions'!K9&amp;'IGP3 Functions'!K10&amp;'IGP3 Functions'!K12&amp;'IGP3 Functions'!K13&amp;'IGP3 Functions'!K15&amp;'IGP3 Functions'!K17&amp;'IGP3 Functions'!K18&amp;'IGP3 Functions'!K19&amp;'IGP3 Functions'!K20&amp;'IGP3 Functions'!K22&amp;'IGP3 Functions'!K24&amp;'IGP3 Functions'!K26)</f>
        <v/>
      </c>
    </row>
    <row r="69" spans="1:3">
      <c r="B69" s="2" t="str">
        <f>B67</f>
        <v>XX</v>
      </c>
      <c r="C69" t="s">
        <v>790</v>
      </c>
    </row>
    <row r="71" spans="1:3">
      <c r="C71" s="1" t="s">
        <v>793</v>
      </c>
    </row>
    <row r="72" spans="1:3">
      <c r="B72" s="2" t="str">
        <f>IF('IGP Info'!D25="","XX","&gt;")</f>
        <v>&gt;</v>
      </c>
      <c r="C72" t="str">
        <f>IF(B72="&gt;",'IGP Info'!D25,"")</f>
        <v>Panorama de las relaciones fiscales entre niveles de gobierno</v>
      </c>
    </row>
    <row r="73" spans="1:3">
      <c r="B73" s="2" t="str">
        <f>IF('IGP Info'!D26="","XX","&gt;")</f>
        <v>XX</v>
      </c>
      <c r="C73" t="str">
        <f>IF(B73="&gt;",'IGP Info'!D26,"")</f>
        <v/>
      </c>
    </row>
    <row r="74" spans="1:3">
      <c r="B74" s="2" t="str">
        <f>IF('IGP Info'!D27="","XX","&gt;")</f>
        <v>&gt;</v>
      </c>
      <c r="C74" t="str">
        <f>IF(B74="&gt;",'IGP Info'!D27,"")</f>
        <v>https://www.sng-wofi.org/country-profiles/argentina.html</v>
      </c>
    </row>
    <row r="75" spans="1:3">
      <c r="B75" s="2" t="str">
        <f>IF('IGP Info'!D28="","XX","&gt;")</f>
        <v>&gt;</v>
      </c>
      <c r="C75" t="str">
        <f>IF(B75="&gt;",'IGP Info'!D28,"")</f>
        <v>https://localgov.unwomen.org/country/ARG</v>
      </c>
    </row>
    <row r="76" spans="1:3">
      <c r="B76" s="2" t="str">
        <f>IF('IGP Info'!D29="","XX","&gt;")</f>
        <v>XX</v>
      </c>
      <c r="C76" t="str">
        <f>IF(B76="&gt;",'IGP Info'!D29,"")</f>
        <v/>
      </c>
    </row>
    <row r="77" spans="1:3">
      <c r="B77" s="2" t="str">
        <f>IF('IGP Info'!D30="","XX","&gt;")</f>
        <v>XX</v>
      </c>
      <c r="C77" t="str">
        <f>IF(B77="&gt;",'IGP Info'!D30,"")</f>
        <v/>
      </c>
    </row>
    <row r="78" spans="1:3" s="3" customFormat="1">
      <c r="A78" s="23"/>
      <c r="B78" s="23"/>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2134D-251F-4D2D-86F7-26FD3C43DC20}">
  <dimension ref="A1:U183"/>
  <sheetViews>
    <sheetView zoomScale="75" zoomScaleNormal="75" workbookViewId="0"/>
  </sheetViews>
  <sheetFormatPr defaultColWidth="8.83984375" defaultRowHeight="11.7"/>
  <cols>
    <col min="1" max="2" width="1.3125" style="58" customWidth="1"/>
    <col min="3" max="3" width="5.3125" style="72" customWidth="1"/>
    <col min="4" max="4" width="15.734375" style="58" customWidth="1"/>
    <col min="5" max="5" width="29.20703125" style="67" customWidth="1"/>
    <col min="6" max="6" width="10.3125" style="81" customWidth="1"/>
    <col min="7" max="7" width="10.3125" style="74" customWidth="1"/>
    <col min="8" max="8" width="10.3125" style="58" customWidth="1"/>
    <col min="9" max="12" width="10.3125" style="72" customWidth="1"/>
    <col min="13" max="13" width="10.3125" style="58" customWidth="1"/>
    <col min="14" max="17" width="10.3125" style="67" customWidth="1"/>
    <col min="18" max="19" width="8.83984375" style="58"/>
    <col min="20" max="21" width="8.83984375" style="58" hidden="1" customWidth="1"/>
    <col min="22" max="16384" width="8.83984375" style="58"/>
  </cols>
  <sheetData>
    <row r="1" spans="1:20">
      <c r="A1" s="57"/>
      <c r="B1" s="57"/>
      <c r="C1" s="70"/>
      <c r="D1" s="57"/>
      <c r="E1" s="64"/>
      <c r="F1" s="75"/>
      <c r="G1" s="76"/>
      <c r="H1" s="57"/>
      <c r="I1" s="70"/>
      <c r="J1" s="70"/>
      <c r="K1" s="70"/>
      <c r="L1" s="70"/>
      <c r="M1" s="57"/>
      <c r="N1" s="64"/>
      <c r="O1" s="64"/>
      <c r="P1" s="64"/>
      <c r="Q1" s="64"/>
    </row>
    <row r="2" spans="1:20">
      <c r="A2" s="57"/>
      <c r="B2" s="57"/>
      <c r="C2" s="263" t="str">
        <f>"Table. Structure and nature of subnational governance institutions: "&amp;'IGP1 Structure'!E7</f>
        <v>Table. Structure and nature of subnational governance institutions: Argentina (ARG)</v>
      </c>
      <c r="D2" s="263"/>
      <c r="E2" s="263"/>
      <c r="F2" s="263"/>
      <c r="G2" s="263"/>
      <c r="H2" s="263"/>
      <c r="I2" s="263"/>
      <c r="J2" s="263"/>
      <c r="K2" s="263"/>
      <c r="L2" s="263"/>
      <c r="M2" s="263"/>
      <c r="N2" s="263"/>
      <c r="O2" s="263"/>
      <c r="P2" s="263"/>
      <c r="Q2" s="263"/>
    </row>
    <row r="3" spans="1:20" ht="5.55" customHeight="1">
      <c r="A3" s="57"/>
      <c r="B3" s="57"/>
      <c r="C3" s="71"/>
      <c r="D3" s="59"/>
      <c r="E3" s="65"/>
      <c r="F3" s="77"/>
      <c r="G3" s="78"/>
      <c r="H3" s="59"/>
      <c r="I3" s="71"/>
      <c r="J3" s="71"/>
      <c r="K3" s="71"/>
      <c r="L3" s="71"/>
      <c r="M3" s="59"/>
      <c r="N3" s="65"/>
      <c r="O3" s="65"/>
      <c r="P3" s="65"/>
      <c r="Q3" s="65"/>
    </row>
    <row r="4" spans="1:20">
      <c r="A4" s="57"/>
      <c r="B4" s="57"/>
      <c r="C4" s="70"/>
      <c r="D4" s="60"/>
      <c r="E4" s="261" t="s">
        <v>780</v>
      </c>
      <c r="F4" s="261"/>
      <c r="G4" s="261"/>
      <c r="H4" s="57"/>
      <c r="I4" s="261" t="s">
        <v>132</v>
      </c>
      <c r="J4" s="261"/>
      <c r="K4" s="261"/>
      <c r="L4" s="261"/>
      <c r="M4" s="57"/>
      <c r="N4" s="64"/>
      <c r="O4" s="57"/>
      <c r="P4" s="57"/>
      <c r="Q4" s="57"/>
    </row>
    <row r="5" spans="1:20">
      <c r="A5" s="57"/>
      <c r="B5" s="57"/>
      <c r="C5" s="69" t="s">
        <v>137</v>
      </c>
      <c r="D5" s="61" t="s">
        <v>138</v>
      </c>
      <c r="E5" s="66" t="s">
        <v>190</v>
      </c>
      <c r="F5" s="79" t="s">
        <v>188</v>
      </c>
      <c r="G5" s="79" t="s">
        <v>189</v>
      </c>
      <c r="H5" s="61"/>
      <c r="I5" s="69" t="s">
        <v>128</v>
      </c>
      <c r="J5" s="69" t="s">
        <v>129</v>
      </c>
      <c r="K5" s="69" t="s">
        <v>130</v>
      </c>
      <c r="L5" s="69" t="s">
        <v>131</v>
      </c>
      <c r="M5" s="61"/>
      <c r="N5" s="66" t="s">
        <v>192</v>
      </c>
      <c r="O5" s="61"/>
      <c r="P5" s="61"/>
      <c r="Q5" s="61"/>
    </row>
    <row r="6" spans="1:20">
      <c r="A6" s="57"/>
      <c r="B6" s="57"/>
      <c r="C6" s="70"/>
      <c r="D6" s="57"/>
      <c r="E6" s="64"/>
      <c r="F6" s="125"/>
      <c r="G6" s="125"/>
      <c r="H6" s="57"/>
      <c r="I6" s="70"/>
      <c r="J6" s="70"/>
      <c r="K6" s="70"/>
      <c r="L6" s="70"/>
      <c r="M6" s="57"/>
      <c r="N6" s="64"/>
      <c r="O6" s="64"/>
      <c r="P6" s="64"/>
      <c r="Q6" s="64"/>
      <c r="T6" s="127"/>
    </row>
    <row r="7" spans="1:20">
      <c r="D7" s="62" t="s">
        <v>700</v>
      </c>
      <c r="F7" s="126"/>
      <c r="G7" s="126"/>
      <c r="T7" s="128"/>
    </row>
    <row r="8" spans="1:20">
      <c r="C8" s="72" t="str">
        <f>_xlfn.IFNA(VLOOKUP('IGP1 Structure'!$E$7,'IGP1 Structure'!$D$30:$F$203,3,FALSE),"-")</f>
        <v>ARG</v>
      </c>
      <c r="D8" s="67" t="str">
        <f>_xlfn.IFNA(VLOOKUP('IGP1 Structure'!$E$7,'IGP1 Structure'!$D$30:$F$203,2,FALSE),"-")</f>
        <v>Argentina</v>
      </c>
      <c r="E8" s="67" t="str">
        <f>_xlfn.IFNA(VLOOKUP($T8,'IGP1 Structure'!$R$22:$U$25,2,FALSE),"")</f>
        <v>Provinces (Provincias)</v>
      </c>
      <c r="F8" s="126">
        <f>_xlfn.IFNA(VLOOKUP($T8,'IGP1 Structure'!$R$22:$U$25,3,FALSE),"")</f>
        <v>24</v>
      </c>
      <c r="G8" s="126">
        <f>_xlfn.IFNA(VLOOKUP($T8,'IGP1 Structure'!$R$22:$U$25,4,FALSE),"")</f>
        <v>1918529.2916666667</v>
      </c>
      <c r="I8" s="72">
        <f>IFERROR(HLOOKUP($E8,'IGP2 Governance'!$E$53:$H$70,14,FALSE),"")</f>
        <v>3</v>
      </c>
      <c r="J8" s="72">
        <f>IFERROR(HLOOKUP($E8,'IGP2 Governance'!$E$53:$H$70,15,FALSE),"")</f>
        <v>3</v>
      </c>
      <c r="K8" s="72">
        <f>IFERROR(HLOOKUP($E8,'IGP2 Governance'!$E$53:$H$70,16,FALSE),"")</f>
        <v>3</v>
      </c>
      <c r="L8" s="72">
        <f>IFERROR(HLOOKUP($E8,'IGP2 Governance'!$E$53:$H$70,17,FALSE),"")</f>
        <v>3</v>
      </c>
      <c r="N8" s="67" t="str">
        <f>IFERROR(HLOOKUP($E8,'IGP2 Governance'!$E$53:$H$71,19,FALSE),"")</f>
        <v>Devolution (extensive)</v>
      </c>
      <c r="T8" s="129" t="s">
        <v>712</v>
      </c>
    </row>
    <row r="9" spans="1:20">
      <c r="F9" s="126"/>
      <c r="G9" s="126"/>
      <c r="T9" s="130"/>
    </row>
    <row r="10" spans="1:20">
      <c r="D10" s="62" t="s">
        <v>701</v>
      </c>
      <c r="F10" s="126"/>
      <c r="G10" s="126"/>
      <c r="T10" s="130"/>
    </row>
    <row r="11" spans="1:20">
      <c r="C11" s="72" t="str">
        <f>C8</f>
        <v>ARG</v>
      </c>
      <c r="D11" s="58" t="str">
        <f>D8</f>
        <v>Argentina</v>
      </c>
      <c r="E11" s="67" t="str">
        <f>_xlfn.IFNA(VLOOKUP($T11,'IGP1 Structure'!$R$22:$U$25,2,FALSE),"")</f>
        <v>Municipalities (Municipios)</v>
      </c>
      <c r="F11" s="126">
        <f>_xlfn.IFNA(VLOOKUP($T11,'IGP1 Structure'!$R$22:$U$25,3,FALSE),"")</f>
        <v>2327</v>
      </c>
      <c r="G11" s="126">
        <f>_xlfn.IFNA(VLOOKUP($T11,'IGP1 Structure'!$R$22:$U$25,4,FALSE),"")</f>
        <v>19787.152127202407</v>
      </c>
      <c r="I11" s="72">
        <f>IFERROR(HLOOKUP($E11,'IGP2 Governance'!$E$53:$H$70,14,FALSE),"")</f>
        <v>3</v>
      </c>
      <c r="J11" s="72">
        <f>IFERROR(HLOOKUP($E11,'IGP2 Governance'!$E$53:$H$70,15,FALSE),"")</f>
        <v>3</v>
      </c>
      <c r="K11" s="72">
        <f>IFERROR(HLOOKUP($E11,'IGP2 Governance'!$E$53:$H$70,16,FALSE),"")</f>
        <v>3</v>
      </c>
      <c r="L11" s="72">
        <f>IFERROR(HLOOKUP($E11,'IGP2 Governance'!$E$53:$H$70,17,FALSE),"")</f>
        <v>3</v>
      </c>
      <c r="N11" s="67" t="str">
        <f>IFERROR(HLOOKUP($E11,'IGP2 Governance'!$E$53:$H$71,19,FALSE),"")</f>
        <v>Devolution (extensive)</v>
      </c>
      <c r="T11" s="129" t="s">
        <v>713</v>
      </c>
    </row>
    <row r="12" spans="1:20">
      <c r="F12" s="126"/>
      <c r="G12" s="126"/>
      <c r="T12" s="130"/>
    </row>
    <row r="13" spans="1:20">
      <c r="D13" s="62" t="s">
        <v>702</v>
      </c>
      <c r="F13" s="126"/>
      <c r="G13" s="126"/>
      <c r="T13" s="130"/>
    </row>
    <row r="14" spans="1:20">
      <c r="C14" s="72" t="str">
        <f>C11</f>
        <v>ARG</v>
      </c>
      <c r="D14" s="58" t="str">
        <f>D11</f>
        <v>Argentina</v>
      </c>
      <c r="E14" s="67" t="str">
        <f>_xlfn.IFNA(VLOOKUP($T14,'IGP1 Structure'!$R$22:$U$25,2,FALSE),"")</f>
        <v/>
      </c>
      <c r="F14" s="126" t="str">
        <f>_xlfn.IFNA(VLOOKUP($T14,'IGP1 Structure'!$R$22:$U$25,3,FALSE),"")</f>
        <v/>
      </c>
      <c r="G14" s="126" t="str">
        <f>_xlfn.IFNA(VLOOKUP($T14,'IGP1 Structure'!$R$22:$U$25,4,FALSE),"")</f>
        <v/>
      </c>
      <c r="I14" s="72" t="str">
        <f>IFERROR(HLOOKUP($E14,'IGP2 Governance'!$E$53:$H$70,14,FALSE),"")</f>
        <v/>
      </c>
      <c r="J14" s="72" t="str">
        <f>IFERROR(HLOOKUP($E14,'IGP2 Governance'!$E$53:$H$70,15,FALSE),"")</f>
        <v/>
      </c>
      <c r="K14" s="72" t="str">
        <f>IFERROR(HLOOKUP($E14,'IGP2 Governance'!$E$53:$H$70,16,FALSE),"")</f>
        <v/>
      </c>
      <c r="L14" s="72" t="str">
        <f>IFERROR(HLOOKUP($E14,'IGP2 Governance'!$E$53:$H$70,17,FALSE),"")</f>
        <v/>
      </c>
      <c r="N14" s="67" t="str">
        <f>IFERROR(HLOOKUP($E14,'IGP2 Governance'!$E$53:$H$71,19,FALSE),"")</f>
        <v/>
      </c>
      <c r="T14" s="129" t="s">
        <v>714</v>
      </c>
    </row>
    <row r="15" spans="1:20">
      <c r="F15" s="126"/>
      <c r="G15" s="126"/>
      <c r="N15" s="58"/>
      <c r="O15" s="58"/>
      <c r="P15" s="58"/>
      <c r="Q15" s="58"/>
      <c r="T15" s="130"/>
    </row>
    <row r="16" spans="1:20">
      <c r="D16" s="62" t="s">
        <v>703</v>
      </c>
      <c r="F16" s="126"/>
      <c r="G16" s="126"/>
      <c r="N16" s="58"/>
      <c r="O16" s="58"/>
      <c r="P16" s="58"/>
      <c r="Q16" s="58"/>
      <c r="T16" s="130"/>
    </row>
    <row r="17" spans="3:21">
      <c r="C17" s="72" t="str">
        <f>C14</f>
        <v>ARG</v>
      </c>
      <c r="D17" s="58" t="str">
        <f>D14</f>
        <v>Argentina</v>
      </c>
      <c r="E17" s="67" t="str">
        <f>_xlfn.IFNA(VLOOKUP($T17,'IGP1 Structure'!$R$22:$U$25,2,FALSE),"")</f>
        <v/>
      </c>
      <c r="F17" s="126" t="str">
        <f>_xlfn.IFNA(VLOOKUP($T17,'IGP1 Structure'!$R$22:$U$25,3,FALSE),"")</f>
        <v/>
      </c>
      <c r="G17" s="126" t="str">
        <f>_xlfn.IFNA(VLOOKUP($T17,'IGP1 Structure'!$R$22:$U$25,4,FALSE),"")</f>
        <v/>
      </c>
      <c r="I17" s="72" t="str">
        <f>IFERROR(HLOOKUP($E17,'IGP2 Governance'!$E$53:$H$70,14,FALSE),"")</f>
        <v/>
      </c>
      <c r="J17" s="72" t="str">
        <f>IFERROR(HLOOKUP($E17,'IGP2 Governance'!$E$53:$H$70,15,FALSE),"")</f>
        <v/>
      </c>
      <c r="K17" s="72" t="str">
        <f>IFERROR(HLOOKUP($E17,'IGP2 Governance'!$E$53:$H$70,16,FALSE),"")</f>
        <v/>
      </c>
      <c r="L17" s="72" t="str">
        <f>IFERROR(HLOOKUP($E17,'IGP2 Governance'!$E$53:$H$70,17,FALSE),"")</f>
        <v/>
      </c>
      <c r="N17" s="67" t="str">
        <f>IFERROR(HLOOKUP($E17,'IGP2 Governance'!$E$53:$H$71,19,FALSE),"")</f>
        <v/>
      </c>
      <c r="T17" s="129" t="s">
        <v>715</v>
      </c>
    </row>
    <row r="18" spans="3:21">
      <c r="C18" s="73"/>
      <c r="D18" s="63"/>
      <c r="E18" s="68"/>
      <c r="F18" s="80"/>
      <c r="G18" s="80"/>
      <c r="H18" s="63"/>
      <c r="I18" s="73"/>
      <c r="J18" s="73"/>
      <c r="K18" s="73"/>
      <c r="L18" s="73"/>
      <c r="M18" s="63"/>
      <c r="N18" s="68"/>
      <c r="O18" s="68"/>
      <c r="P18" s="68"/>
      <c r="Q18" s="68"/>
      <c r="T18" s="131"/>
    </row>
    <row r="19" spans="3:21">
      <c r="F19" s="74"/>
    </row>
    <row r="20" spans="3:21">
      <c r="C20" s="58"/>
      <c r="E20" s="68"/>
      <c r="F20" s="80"/>
      <c r="G20" s="80"/>
      <c r="H20" s="63"/>
      <c r="I20" s="73"/>
      <c r="J20" s="73"/>
      <c r="K20" s="73"/>
      <c r="L20" s="73"/>
      <c r="M20" s="63"/>
      <c r="N20" s="68"/>
      <c r="O20" s="68"/>
      <c r="P20" s="68"/>
      <c r="Q20" s="68"/>
    </row>
    <row r="21" spans="3:21">
      <c r="C21" s="58"/>
      <c r="E21" s="67" t="str">
        <f>IF('IGP1 Structure'!$Q22="YES",'IGP1 Structure'!S22,"")</f>
        <v>Provinces (Provincias)</v>
      </c>
      <c r="F21" s="126">
        <f>IF('IGP1 Structure'!$Q22="YES",'IGP1 Structure'!T22,"")</f>
        <v>24</v>
      </c>
      <c r="G21" s="126">
        <f>IF('IGP1 Structure'!$Q22="YES",'IGP1 Structure'!U22,"")</f>
        <v>1918529.2916666667</v>
      </c>
      <c r="H21" s="67"/>
      <c r="I21" s="72">
        <f>IFERROR(HLOOKUP($E21,'IGP2 Governance'!$E$53:$H$70,14,FALSE),"")</f>
        <v>3</v>
      </c>
      <c r="J21" s="72">
        <f>IFERROR(HLOOKUP($E21,'IGP2 Governance'!$E$53:$H$70,15,FALSE),"")</f>
        <v>3</v>
      </c>
      <c r="K21" s="72">
        <f>IFERROR(HLOOKUP($E21,'IGP2 Governance'!$E$53:$H$70,16,FALSE),"")</f>
        <v>3</v>
      </c>
      <c r="L21" s="72">
        <f>IFERROR(HLOOKUP($E21,'IGP2 Governance'!$E$53:$H$70,17,FALSE),"")</f>
        <v>3</v>
      </c>
      <c r="N21" s="67" t="str">
        <f>IFERROR(HLOOKUP($E21,'IGP2 Governance'!$E$53:$H$71,19,FALSE),"")</f>
        <v>Devolution (extensive)</v>
      </c>
      <c r="T21" s="221"/>
    </row>
    <row r="22" spans="3:21">
      <c r="E22" s="67" t="str">
        <f>IF('IGP1 Structure'!$Q23="YES",'IGP1 Structure'!S23,"")</f>
        <v>Municipalities (Municipios)</v>
      </c>
      <c r="F22" s="126">
        <f>IF('IGP1 Structure'!$Q23="YES",'IGP1 Structure'!T23,"")</f>
        <v>2327</v>
      </c>
      <c r="G22" s="126">
        <f>IF('IGP1 Structure'!$Q23="YES",'IGP1 Structure'!U23,"")</f>
        <v>19787.152127202407</v>
      </c>
      <c r="H22" s="67"/>
      <c r="I22" s="72">
        <f>IFERROR(HLOOKUP($E22,'IGP2 Governance'!$E$53:$H$70,14,FALSE),"")</f>
        <v>3</v>
      </c>
      <c r="J22" s="72">
        <f>IFERROR(HLOOKUP($E22,'IGP2 Governance'!$E$53:$H$70,15,FALSE),"")</f>
        <v>3</v>
      </c>
      <c r="K22" s="72">
        <f>IFERROR(HLOOKUP($E22,'IGP2 Governance'!$E$53:$H$70,16,FALSE),"")</f>
        <v>3</v>
      </c>
      <c r="L22" s="72">
        <f>IFERROR(HLOOKUP($E22,'IGP2 Governance'!$E$53:$H$70,17,FALSE),"")</f>
        <v>3</v>
      </c>
      <c r="N22" s="67" t="str">
        <f>IFERROR(HLOOKUP($E22,'IGP2 Governance'!$E$53:$H$71,19,FALSE),"")</f>
        <v>Devolution (extensive)</v>
      </c>
      <c r="T22" s="221"/>
    </row>
    <row r="23" spans="3:21">
      <c r="E23" s="67" t="str">
        <f>IF('IGP1 Structure'!$Q24="YES",'IGP1 Structure'!S24,"")</f>
        <v/>
      </c>
      <c r="F23" s="126" t="str">
        <f>IF('IGP1 Structure'!$Q24="YES",'IGP1 Structure'!T24,"")</f>
        <v/>
      </c>
      <c r="G23" s="126" t="str">
        <f>IF('IGP1 Structure'!$Q24="YES",'IGP1 Structure'!U24,"")</f>
        <v/>
      </c>
      <c r="H23" s="67"/>
      <c r="I23" s="72" t="str">
        <f>IFERROR(HLOOKUP($E23,'IGP2 Governance'!$E$53:$H$70,14,FALSE),"")</f>
        <v/>
      </c>
      <c r="J23" s="72" t="str">
        <f>IFERROR(HLOOKUP($E23,'IGP2 Governance'!$E$53:$H$70,15,FALSE),"")</f>
        <v/>
      </c>
      <c r="K23" s="72" t="str">
        <f>IFERROR(HLOOKUP($E23,'IGP2 Governance'!$E$53:$H$70,16,FALSE),"")</f>
        <v/>
      </c>
      <c r="L23" s="72" t="str">
        <f>IFERROR(HLOOKUP($E23,'IGP2 Governance'!$E$53:$H$70,17,FALSE),"")</f>
        <v/>
      </c>
      <c r="N23" s="67" t="str">
        <f>IFERROR(HLOOKUP($E23,'IGP2 Governance'!$E$53:$H$71,19,FALSE),"")</f>
        <v/>
      </c>
      <c r="T23" s="221"/>
    </row>
    <row r="24" spans="3:21">
      <c r="E24" s="68" t="str">
        <f>IF('IGP1 Structure'!$Q25="YES",'IGP1 Structure'!S25,"")</f>
        <v/>
      </c>
      <c r="F24" s="220" t="str">
        <f>IF('IGP1 Structure'!$Q25="YES",'IGP1 Structure'!T25,"")</f>
        <v/>
      </c>
      <c r="G24" s="220" t="str">
        <f>IF('IGP1 Structure'!$Q25="YES",'IGP1 Structure'!U25,"")</f>
        <v/>
      </c>
      <c r="H24" s="68"/>
      <c r="I24" s="73" t="str">
        <f>IFERROR(HLOOKUP($E24,'IGP2 Governance'!$E$53:$H$70,14,FALSE),"")</f>
        <v/>
      </c>
      <c r="J24" s="73" t="str">
        <f>IFERROR(HLOOKUP($E24,'IGP2 Governance'!$E$53:$H$70,15,FALSE),"")</f>
        <v/>
      </c>
      <c r="K24" s="73" t="str">
        <f>IFERROR(HLOOKUP($E24,'IGP2 Governance'!$E$53:$H$70,16,FALSE),"")</f>
        <v/>
      </c>
      <c r="L24" s="73" t="str">
        <f>IFERROR(HLOOKUP($E24,'IGP2 Governance'!$E$53:$H$70,17,FALSE),"")</f>
        <v/>
      </c>
      <c r="M24" s="63"/>
      <c r="N24" s="68" t="str">
        <f>IFERROR(HLOOKUP($E24,'IGP2 Governance'!$E$53:$H$71,19,FALSE),"")</f>
        <v/>
      </c>
      <c r="O24" s="68"/>
      <c r="P24" s="68"/>
      <c r="Q24" s="68"/>
      <c r="T24" s="221"/>
    </row>
    <row r="27" spans="3:21">
      <c r="E27" s="262" t="str">
        <f>"Table. Functions of subnational govenance institutions: "&amp;'IGP1 Structure'!E7</f>
        <v>Table. Functions of subnational govenance institutions: Argentina (ARG)</v>
      </c>
      <c r="F27" s="262"/>
      <c r="G27" s="262"/>
      <c r="H27" s="262"/>
      <c r="I27" s="262"/>
      <c r="J27" s="262"/>
      <c r="K27" s="262"/>
      <c r="L27" s="262"/>
      <c r="M27" s="262"/>
      <c r="N27" s="262"/>
      <c r="O27" s="262"/>
      <c r="P27" s="262"/>
      <c r="Q27" s="262"/>
      <c r="R27" s="262"/>
    </row>
    <row r="28" spans="3:21" ht="4.5" customHeight="1">
      <c r="E28" s="68"/>
      <c r="F28" s="159"/>
      <c r="G28" s="80"/>
      <c r="H28" s="80"/>
      <c r="I28" s="73"/>
      <c r="J28" s="73"/>
      <c r="K28" s="73"/>
      <c r="L28" s="73"/>
      <c r="M28" s="63"/>
      <c r="N28" s="68"/>
      <c r="O28" s="68"/>
      <c r="P28" s="68"/>
      <c r="Q28" s="68"/>
      <c r="R28" s="63"/>
    </row>
    <row r="29" spans="3:21" ht="108">
      <c r="E29" s="164"/>
      <c r="F29" s="165" t="s">
        <v>724</v>
      </c>
      <c r="G29" s="165" t="s">
        <v>725</v>
      </c>
      <c r="H29" s="160" t="s">
        <v>726</v>
      </c>
      <c r="I29" s="160" t="s">
        <v>727</v>
      </c>
      <c r="J29" s="160" t="s">
        <v>728</v>
      </c>
      <c r="K29" s="160" t="s">
        <v>735</v>
      </c>
      <c r="L29" s="160" t="s">
        <v>729</v>
      </c>
      <c r="M29" s="160" t="s">
        <v>730</v>
      </c>
      <c r="N29" s="160" t="s">
        <v>731</v>
      </c>
      <c r="O29" s="160" t="s">
        <v>732</v>
      </c>
      <c r="P29" s="160" t="s">
        <v>733</v>
      </c>
      <c r="Q29" s="160" t="s">
        <v>734</v>
      </c>
      <c r="R29" s="160" t="s">
        <v>740</v>
      </c>
    </row>
    <row r="30" spans="3:21">
      <c r="E30" s="166" t="str">
        <f>'IGP1 Structure'!E21</f>
        <v>[National government]</v>
      </c>
      <c r="F30" s="161">
        <f>COUNTIF('IGP3 Functions'!$F$9:$G$9,$T30)</f>
        <v>0</v>
      </c>
      <c r="G30" s="161">
        <f>COUNTIF('IGP3 Functions'!$F$10:$G$10,$T30)</f>
        <v>0</v>
      </c>
      <c r="H30" s="161">
        <f>COUNTIF('IGP3 Functions'!$F$12:$G$12,$T30)</f>
        <v>0</v>
      </c>
      <c r="I30" s="161">
        <f>COUNTIF('IGP3 Functions'!$F$13:$G$13,$T30)</f>
        <v>0</v>
      </c>
      <c r="J30" s="161">
        <f>COUNTIF('IGP3 Functions'!$F$15:$G$15,$T30)</f>
        <v>0</v>
      </c>
      <c r="K30" s="161">
        <f>COUNTIF('IGP3 Functions'!$F$17:$G$17,$T30)</f>
        <v>0</v>
      </c>
      <c r="L30" s="161">
        <f>COUNTIF('IGP3 Functions'!$F$18:$G$18,$T30)</f>
        <v>0</v>
      </c>
      <c r="M30" s="161">
        <f>COUNTIF('IGP3 Functions'!$F$19:$G$19,$T30)</f>
        <v>0</v>
      </c>
      <c r="N30" s="161">
        <f>COUNTIF('IGP3 Functions'!$F$20:$G$20,$T30)</f>
        <v>0</v>
      </c>
      <c r="O30" s="161">
        <f>COUNTIF('IGP3 Functions'!$F$22:$G$22,$T30)</f>
        <v>0</v>
      </c>
      <c r="P30" s="161">
        <f>COUNTIF('IGP3 Functions'!$F$24:$G$24,$T30)</f>
        <v>0</v>
      </c>
      <c r="Q30" s="161">
        <f>COUNTIF('IGP3 Functions'!$F$26:$G$26,$T30)</f>
        <v>0</v>
      </c>
      <c r="R30" s="171">
        <f>SUM(F30:Q30)</f>
        <v>0</v>
      </c>
      <c r="T30" s="163" t="s">
        <v>73</v>
      </c>
      <c r="U30" s="183" t="s">
        <v>73</v>
      </c>
    </row>
    <row r="31" spans="3:21">
      <c r="E31" s="166" t="str">
        <f>IF('IGP1 Structure'!Q22="YES",'IGP1 Structure'!E22,"…")</f>
        <v>Provinces (Provincias)</v>
      </c>
      <c r="F31" s="161">
        <f>COUNTIF('IGP3 Functions'!$F$9:$G$9,$T31)</f>
        <v>0</v>
      </c>
      <c r="G31" s="161">
        <f>COUNTIF('IGP3 Functions'!$F$10:$G$10,$T31)</f>
        <v>0</v>
      </c>
      <c r="H31" s="72">
        <f>COUNTIF('IGP3 Functions'!$F$12:$G$12,$T31)</f>
        <v>0</v>
      </c>
      <c r="I31" s="72">
        <f>COUNTIF('IGP3 Functions'!$F$13:$G$13,$T31)</f>
        <v>0</v>
      </c>
      <c r="J31" s="72">
        <f>COUNTIF('IGP3 Functions'!$F$15:$G$15,$T31)</f>
        <v>0</v>
      </c>
      <c r="K31" s="72">
        <f>COUNTIF('IGP3 Functions'!$F$17:$G$17,$T31)</f>
        <v>0</v>
      </c>
      <c r="L31" s="72">
        <f>COUNTIF('IGP3 Functions'!$F$18:$G$18,$T31)</f>
        <v>0</v>
      </c>
      <c r="M31" s="72">
        <f>COUNTIF('IGP3 Functions'!$F$19:$G$19,$T31)</f>
        <v>0</v>
      </c>
      <c r="N31" s="72">
        <f>COUNTIF('IGP3 Functions'!$F$20:$G$20,$T31)</f>
        <v>0</v>
      </c>
      <c r="O31" s="72">
        <f>COUNTIF('IGP3 Functions'!$F$22:$G$22,$T31)</f>
        <v>0</v>
      </c>
      <c r="P31" s="72">
        <f>COUNTIF('IGP3 Functions'!$F$24:$G$24,$T31)</f>
        <v>0</v>
      </c>
      <c r="Q31" s="72">
        <f>COUNTIF('IGP3 Functions'!$F$26:$G$26,$T31)</f>
        <v>0</v>
      </c>
      <c r="R31" s="168">
        <f t="shared" ref="R31:R40" si="0">SUM(F31:Q31)</f>
        <v>0</v>
      </c>
      <c r="T31" s="130" t="s">
        <v>41</v>
      </c>
      <c r="U31" s="184" t="str">
        <f>IF('IGP1 Structure'!R22="1","R",IF('IGP1 Structure'!R22="2","L",IF('IGP1 Structure'!R22="3","L",IF('IGP1 Structure'!R22="4","L",IF('IGP1 Structure'!R22="5","R",IF('IGP1 Structure'!R22="6","L","C"))))))</f>
        <v>R</v>
      </c>
    </row>
    <row r="32" spans="3:21">
      <c r="E32" s="166" t="str">
        <f>IF('IGP1 Structure'!Q23="YES",'IGP1 Structure'!E23,"…")</f>
        <v>Municipalities (Municipios)</v>
      </c>
      <c r="F32" s="161">
        <f>COUNTIF('IGP3 Functions'!$F$9:$G$9,$T32)</f>
        <v>0</v>
      </c>
      <c r="G32" s="161">
        <f>COUNTIF('IGP3 Functions'!$F$10:$G$10,$T32)</f>
        <v>0</v>
      </c>
      <c r="H32" s="72">
        <f>COUNTIF('IGP3 Functions'!$F$12:$G$12,$T32)</f>
        <v>0</v>
      </c>
      <c r="I32" s="72">
        <f>COUNTIF('IGP3 Functions'!$F$13:$G$13,$T32)</f>
        <v>0</v>
      </c>
      <c r="J32" s="72">
        <f>COUNTIF('IGP3 Functions'!$F$15:$G$15,$T32)</f>
        <v>0</v>
      </c>
      <c r="K32" s="72">
        <f>COUNTIF('IGP3 Functions'!$F$17:$G$17,$T32)</f>
        <v>0</v>
      </c>
      <c r="L32" s="72">
        <f>COUNTIF('IGP3 Functions'!$F$18:$G$18,$T32)</f>
        <v>0</v>
      </c>
      <c r="M32" s="72">
        <f>COUNTIF('IGP3 Functions'!$F$19:$G$19,$T32)</f>
        <v>0</v>
      </c>
      <c r="N32" s="72">
        <f>COUNTIF('IGP3 Functions'!$F$20:$G$20,$T32)</f>
        <v>0</v>
      </c>
      <c r="O32" s="72">
        <f>COUNTIF('IGP3 Functions'!$F$22:$G$22,$T32)</f>
        <v>0</v>
      </c>
      <c r="P32" s="72">
        <f>COUNTIF('IGP3 Functions'!$F$24:$G$24,$T32)</f>
        <v>0</v>
      </c>
      <c r="Q32" s="72">
        <f>COUNTIF('IGP3 Functions'!$F$26:$G$26,$T32)</f>
        <v>0</v>
      </c>
      <c r="R32" s="168">
        <f t="shared" si="0"/>
        <v>0</v>
      </c>
      <c r="T32" s="130" t="s">
        <v>42</v>
      </c>
      <c r="U32" s="184" t="str">
        <f>IF('IGP1 Structure'!R23="1","R",IF('IGP1 Structure'!R23="2","L",IF('IGP1 Structure'!R23="3","L",IF('IGP1 Structure'!R23="4","L",IF('IGP1 Structure'!R23="5","R",IF('IGP1 Structure'!R23="6","L","C"))))))</f>
        <v>L</v>
      </c>
    </row>
    <row r="33" spans="1:21">
      <c r="E33" s="166" t="str">
        <f>IF('IGP1 Structure'!Q24="YES",'IGP1 Structure'!E24,"…")</f>
        <v>…</v>
      </c>
      <c r="F33" s="161">
        <f>COUNTIF('IGP3 Functions'!$F$9:$G$9,$T33)</f>
        <v>0</v>
      </c>
      <c r="G33" s="161">
        <f>COUNTIF('IGP3 Functions'!$F$10:$G$10,$T33)</f>
        <v>0</v>
      </c>
      <c r="H33" s="72">
        <f>COUNTIF('IGP3 Functions'!$F$12:$G$12,$T33)</f>
        <v>0</v>
      </c>
      <c r="I33" s="72">
        <f>COUNTIF('IGP3 Functions'!$F$13:$G$13,$T33)</f>
        <v>0</v>
      </c>
      <c r="J33" s="72">
        <f>COUNTIF('IGP3 Functions'!$F$15:$G$15,$T33)</f>
        <v>0</v>
      </c>
      <c r="K33" s="72">
        <f>COUNTIF('IGP3 Functions'!$F$17:$G$17,$T33)</f>
        <v>0</v>
      </c>
      <c r="L33" s="72">
        <f>COUNTIF('IGP3 Functions'!$F$18:$G$18,$T33)</f>
        <v>0</v>
      </c>
      <c r="M33" s="72">
        <f>COUNTIF('IGP3 Functions'!$F$19:$G$19,$T33)</f>
        <v>0</v>
      </c>
      <c r="N33" s="72">
        <f>COUNTIF('IGP3 Functions'!$F$20:$G$20,$T33)</f>
        <v>0</v>
      </c>
      <c r="O33" s="72">
        <f>COUNTIF('IGP3 Functions'!$F$22:$G$22,$T33)</f>
        <v>0</v>
      </c>
      <c r="P33" s="72">
        <f>COUNTIF('IGP3 Functions'!$F$24:$G$24,$T33)</f>
        <v>0</v>
      </c>
      <c r="Q33" s="72">
        <f>COUNTIF('IGP3 Functions'!$F$26:$G$26,$T33)</f>
        <v>0</v>
      </c>
      <c r="R33" s="168">
        <f t="shared" si="0"/>
        <v>0</v>
      </c>
      <c r="T33" s="130" t="s">
        <v>43</v>
      </c>
      <c r="U33" s="184" t="str">
        <f>IF('IGP1 Structure'!R24="1","R",IF('IGP1 Structure'!R24="2","L",IF('IGP1 Structure'!R24="3","L",IF('IGP1 Structure'!R24="4","L",IF('IGP1 Structure'!R24="5","R",IF('IGP1 Structure'!R24="6","L","C"))))))</f>
        <v>C</v>
      </c>
    </row>
    <row r="34" spans="1:21">
      <c r="E34" s="166" t="str">
        <f>IF('IGP1 Structure'!Q25="YES",'IGP1 Structure'!E25,"…")</f>
        <v>…</v>
      </c>
      <c r="F34" s="161">
        <f>COUNTIF('IGP3 Functions'!$F$9:$G$9,$T34)</f>
        <v>0</v>
      </c>
      <c r="G34" s="161">
        <f>COUNTIF('IGP3 Functions'!$F$10:$G$10,$T34)</f>
        <v>0</v>
      </c>
      <c r="H34" s="72">
        <f>COUNTIF('IGP3 Functions'!$F$12:$G$12,$T34)</f>
        <v>0</v>
      </c>
      <c r="I34" s="72">
        <f>COUNTIF('IGP3 Functions'!$F$13:$G$13,$T34)</f>
        <v>0</v>
      </c>
      <c r="J34" s="72">
        <f>COUNTIF('IGP3 Functions'!$F$15:$G$15,$T34)</f>
        <v>0</v>
      </c>
      <c r="K34" s="72">
        <f>COUNTIF('IGP3 Functions'!$F$17:$G$17,$T34)</f>
        <v>0</v>
      </c>
      <c r="L34" s="72">
        <f>COUNTIF('IGP3 Functions'!$F$18:$G$18,$T34)</f>
        <v>0</v>
      </c>
      <c r="M34" s="72">
        <f>COUNTIF('IGP3 Functions'!$F$19:$G$19,$T34)</f>
        <v>0</v>
      </c>
      <c r="N34" s="72">
        <f>COUNTIF('IGP3 Functions'!$F$20:$G$20,$T34)</f>
        <v>0</v>
      </c>
      <c r="O34" s="72">
        <f>COUNTIF('IGP3 Functions'!$F$22:$G$22,$T34)</f>
        <v>0</v>
      </c>
      <c r="P34" s="72">
        <f>COUNTIF('IGP3 Functions'!$F$24:$G$24,$T34)</f>
        <v>0</v>
      </c>
      <c r="Q34" s="72">
        <f>COUNTIF('IGP3 Functions'!$F$26:$G$26,$T34)</f>
        <v>0</v>
      </c>
      <c r="R34" s="168">
        <f t="shared" si="0"/>
        <v>0</v>
      </c>
      <c r="T34" s="130" t="s">
        <v>44</v>
      </c>
      <c r="U34" s="185" t="str">
        <f>IF('IGP1 Structure'!R25="1","R",IF('IGP1 Structure'!R25="2","L",IF('IGP1 Structure'!R25="3","L",IF('IGP1 Structure'!R25="4","L",IF('IGP1 Structure'!R25="5","R",IF('IGP1 Structure'!R25="6","L","C"))))))</f>
        <v>C</v>
      </c>
    </row>
    <row r="35" spans="1:21">
      <c r="E35" s="166" t="s">
        <v>739</v>
      </c>
      <c r="F35" s="161">
        <f>COUNTIF('IGP3 Functions'!$F$9:$G$9,$T35)</f>
        <v>0</v>
      </c>
      <c r="G35" s="161">
        <f>COUNTIF('IGP3 Functions'!$F$10:$G$10,$T35)</f>
        <v>0</v>
      </c>
      <c r="H35" s="72">
        <f>COUNTIF('IGP3 Functions'!$F$12:$G$12,$T35)</f>
        <v>0</v>
      </c>
      <c r="I35" s="72">
        <f>COUNTIF('IGP3 Functions'!$F$13:$G$13,$T35)</f>
        <v>0</v>
      </c>
      <c r="J35" s="72">
        <f>COUNTIF('IGP3 Functions'!$F$15:$G$15,$T35)</f>
        <v>0</v>
      </c>
      <c r="K35" s="72">
        <f>COUNTIF('IGP3 Functions'!$F$17:$G$17,$T35)</f>
        <v>0</v>
      </c>
      <c r="L35" s="72">
        <f>COUNTIF('IGP3 Functions'!$F$18:$G$18,$T35)</f>
        <v>0</v>
      </c>
      <c r="M35" s="72">
        <f>COUNTIF('IGP3 Functions'!$F$19:$G$19,$T35)</f>
        <v>0</v>
      </c>
      <c r="N35" s="72">
        <f>COUNTIF('IGP3 Functions'!$F$20:$G$20,$T35)</f>
        <v>0</v>
      </c>
      <c r="O35" s="72">
        <f>COUNTIF('IGP3 Functions'!$F$22:$G$22,$T35)</f>
        <v>0</v>
      </c>
      <c r="P35" s="72">
        <f>COUNTIF('IGP3 Functions'!$F$24:$G$24,$T35)</f>
        <v>0</v>
      </c>
      <c r="Q35" s="72">
        <f>COUNTIF('IGP3 Functions'!$F$26:$G$26,$T35)</f>
        <v>0</v>
      </c>
      <c r="R35" s="168">
        <f t="shared" si="0"/>
        <v>0</v>
      </c>
      <c r="T35" s="130" t="s">
        <v>736</v>
      </c>
      <c r="U35" s="184" t="s">
        <v>71</v>
      </c>
    </row>
    <row r="36" spans="1:21">
      <c r="E36" s="164" t="s">
        <v>738</v>
      </c>
      <c r="F36" s="162">
        <f>COUNTIF('IGP3 Functions'!$F$9:$G$9,$T36)</f>
        <v>0</v>
      </c>
      <c r="G36" s="162">
        <f>COUNTIF('IGP3 Functions'!$F$10:$G$10,$T36)</f>
        <v>0</v>
      </c>
      <c r="H36" s="73">
        <f>COUNTIF('IGP3 Functions'!$F$12:$G$12,$T36)</f>
        <v>0</v>
      </c>
      <c r="I36" s="73">
        <f>COUNTIF('IGP3 Functions'!$F$13:$G$13,$T36)</f>
        <v>0</v>
      </c>
      <c r="J36" s="73">
        <f>COUNTIF('IGP3 Functions'!$F$15:$G$15,$T36)</f>
        <v>0</v>
      </c>
      <c r="K36" s="73">
        <f>COUNTIF('IGP3 Functions'!$F$17:$G$17,$T36)</f>
        <v>0</v>
      </c>
      <c r="L36" s="73">
        <f>COUNTIF('IGP3 Functions'!$F$18:$G$18,$T36)</f>
        <v>0</v>
      </c>
      <c r="M36" s="73">
        <f>COUNTIF('IGP3 Functions'!$F$19:$G$19,$T36)</f>
        <v>0</v>
      </c>
      <c r="N36" s="73">
        <f>COUNTIF('IGP3 Functions'!$F$20:$G$20,$T36)</f>
        <v>0</v>
      </c>
      <c r="O36" s="73">
        <f>COUNTIF('IGP3 Functions'!$F$22:$G$22,$T36)</f>
        <v>0</v>
      </c>
      <c r="P36" s="73">
        <f>COUNTIF('IGP3 Functions'!$F$24:$G$24,$T36)</f>
        <v>0</v>
      </c>
      <c r="Q36" s="73">
        <f>COUNTIF('IGP3 Functions'!$F$26:$G$26,$T36)</f>
        <v>0</v>
      </c>
      <c r="R36" s="172">
        <f t="shared" si="0"/>
        <v>0</v>
      </c>
      <c r="T36" s="131" t="s">
        <v>737</v>
      </c>
      <c r="U36" s="185" t="s">
        <v>751</v>
      </c>
    </row>
    <row r="37" spans="1:21">
      <c r="E37" s="166" t="s">
        <v>741</v>
      </c>
      <c r="F37" s="161">
        <f>SUMIF($U$30:$U$36,$U37,F$30:F$36)</f>
        <v>0</v>
      </c>
      <c r="G37" s="161">
        <f t="shared" ref="G37:Q39" si="1">SUMIF($U$30:$U$36,$U37,G$30:G$36)</f>
        <v>0</v>
      </c>
      <c r="H37" s="72">
        <f t="shared" si="1"/>
        <v>0</v>
      </c>
      <c r="I37" s="72">
        <f t="shared" si="1"/>
        <v>0</v>
      </c>
      <c r="J37" s="72">
        <f t="shared" si="1"/>
        <v>0</v>
      </c>
      <c r="K37" s="72">
        <f t="shared" si="1"/>
        <v>0</v>
      </c>
      <c r="L37" s="72">
        <f t="shared" si="1"/>
        <v>0</v>
      </c>
      <c r="M37" s="72">
        <f t="shared" si="1"/>
        <v>0</v>
      </c>
      <c r="N37" s="72">
        <f t="shared" si="1"/>
        <v>0</v>
      </c>
      <c r="O37" s="72">
        <f t="shared" si="1"/>
        <v>0</v>
      </c>
      <c r="P37" s="72">
        <f t="shared" si="1"/>
        <v>0</v>
      </c>
      <c r="Q37" s="72">
        <f t="shared" si="1"/>
        <v>0</v>
      </c>
      <c r="R37" s="168">
        <f t="shared" si="0"/>
        <v>0</v>
      </c>
      <c r="U37" s="183" t="s">
        <v>73</v>
      </c>
    </row>
    <row r="38" spans="1:21">
      <c r="E38" s="166" t="s">
        <v>742</v>
      </c>
      <c r="F38" s="161">
        <f t="shared" ref="F38:F39" si="2">SUMIF($U$30:$U$36,$U38,F$30:F$36)</f>
        <v>0</v>
      </c>
      <c r="G38" s="161">
        <f t="shared" si="1"/>
        <v>0</v>
      </c>
      <c r="H38" s="72">
        <f t="shared" si="1"/>
        <v>0</v>
      </c>
      <c r="I38" s="72">
        <f t="shared" si="1"/>
        <v>0</v>
      </c>
      <c r="J38" s="72">
        <f t="shared" si="1"/>
        <v>0</v>
      </c>
      <c r="K38" s="72">
        <f t="shared" si="1"/>
        <v>0</v>
      </c>
      <c r="L38" s="72">
        <f t="shared" si="1"/>
        <v>0</v>
      </c>
      <c r="M38" s="72">
        <f t="shared" si="1"/>
        <v>0</v>
      </c>
      <c r="N38" s="72">
        <f t="shared" si="1"/>
        <v>0</v>
      </c>
      <c r="O38" s="72">
        <f t="shared" si="1"/>
        <v>0</v>
      </c>
      <c r="P38" s="72">
        <f t="shared" si="1"/>
        <v>0</v>
      </c>
      <c r="Q38" s="72">
        <f t="shared" si="1"/>
        <v>0</v>
      </c>
      <c r="R38" s="168">
        <f t="shared" si="0"/>
        <v>0</v>
      </c>
      <c r="U38" s="184" t="s">
        <v>71</v>
      </c>
    </row>
    <row r="39" spans="1:21">
      <c r="E39" s="164" t="s">
        <v>743</v>
      </c>
      <c r="F39" s="162">
        <f t="shared" si="2"/>
        <v>0</v>
      </c>
      <c r="G39" s="162">
        <f t="shared" si="1"/>
        <v>0</v>
      </c>
      <c r="H39" s="73">
        <f t="shared" si="1"/>
        <v>0</v>
      </c>
      <c r="I39" s="73">
        <f t="shared" si="1"/>
        <v>0</v>
      </c>
      <c r="J39" s="73">
        <f t="shared" si="1"/>
        <v>0</v>
      </c>
      <c r="K39" s="73">
        <f t="shared" si="1"/>
        <v>0</v>
      </c>
      <c r="L39" s="73">
        <f t="shared" si="1"/>
        <v>0</v>
      </c>
      <c r="M39" s="73">
        <f t="shared" si="1"/>
        <v>0</v>
      </c>
      <c r="N39" s="73">
        <f t="shared" si="1"/>
        <v>0</v>
      </c>
      <c r="O39" s="73">
        <f t="shared" si="1"/>
        <v>0</v>
      </c>
      <c r="P39" s="73">
        <f t="shared" si="1"/>
        <v>0</v>
      </c>
      <c r="Q39" s="73">
        <f t="shared" si="1"/>
        <v>0</v>
      </c>
      <c r="R39" s="172">
        <f t="shared" si="0"/>
        <v>0</v>
      </c>
      <c r="U39" s="185" t="s">
        <v>751</v>
      </c>
    </row>
    <row r="40" spans="1:21">
      <c r="E40" s="167" t="s">
        <v>740</v>
      </c>
      <c r="F40" s="169">
        <f>SUM(F37:F39)</f>
        <v>0</v>
      </c>
      <c r="G40" s="169">
        <f t="shared" ref="G40:Q40" si="3">SUM(G37:G39)</f>
        <v>0</v>
      </c>
      <c r="H40" s="169">
        <f t="shared" si="3"/>
        <v>0</v>
      </c>
      <c r="I40" s="169">
        <f t="shared" si="3"/>
        <v>0</v>
      </c>
      <c r="J40" s="169">
        <f t="shared" si="3"/>
        <v>0</v>
      </c>
      <c r="K40" s="169">
        <f t="shared" si="3"/>
        <v>0</v>
      </c>
      <c r="L40" s="169">
        <f t="shared" si="3"/>
        <v>0</v>
      </c>
      <c r="M40" s="169">
        <f t="shared" si="3"/>
        <v>0</v>
      </c>
      <c r="N40" s="169">
        <f t="shared" si="3"/>
        <v>0</v>
      </c>
      <c r="O40" s="169">
        <f t="shared" si="3"/>
        <v>0</v>
      </c>
      <c r="P40" s="169">
        <f t="shared" si="3"/>
        <v>0</v>
      </c>
      <c r="Q40" s="169">
        <f t="shared" si="3"/>
        <v>0</v>
      </c>
      <c r="R40" s="170">
        <f t="shared" si="0"/>
        <v>0</v>
      </c>
    </row>
    <row r="45" spans="1:21" s="197" customFormat="1" ht="12" thickBot="1">
      <c r="C45" s="196"/>
      <c r="E45" s="198"/>
      <c r="F45" s="199"/>
      <c r="G45" s="200"/>
      <c r="I45" s="196"/>
      <c r="J45" s="196"/>
      <c r="K45" s="196"/>
      <c r="L45" s="196"/>
      <c r="N45" s="198"/>
      <c r="O45" s="198"/>
      <c r="P45" s="198"/>
      <c r="Q45" s="198"/>
    </row>
    <row r="46" spans="1:21">
      <c r="A46" s="58">
        <f>'IGP1 Structure'!A1</f>
        <v>0</v>
      </c>
      <c r="B46" s="58">
        <f>'IGP1 Structure'!B1</f>
        <v>0</v>
      </c>
      <c r="C46" s="58">
        <f>'IGP1 Structure'!C1</f>
        <v>0</v>
      </c>
      <c r="D46" s="58">
        <f>'IGP1 Structure'!D1</f>
        <v>0</v>
      </c>
      <c r="E46" s="58">
        <f>'IGP1 Structure'!E1</f>
        <v>0</v>
      </c>
      <c r="F46" s="58">
        <f>'IGP1 Structure'!F1</f>
        <v>0</v>
      </c>
      <c r="G46" s="58">
        <f>'IGP1 Structure'!G1</f>
        <v>0</v>
      </c>
      <c r="H46" s="58">
        <f>'IGP1 Structure'!H1</f>
        <v>0</v>
      </c>
      <c r="I46" s="58">
        <f>'IGP1 Structure'!I1</f>
        <v>0</v>
      </c>
      <c r="J46" s="58">
        <f>'IGP1 Structure'!J1</f>
        <v>0</v>
      </c>
      <c r="K46" s="58">
        <f>'IGP1 Structure'!K1</f>
        <v>0</v>
      </c>
      <c r="L46" s="58">
        <f>'IGP1 Structure'!L1</f>
        <v>0</v>
      </c>
    </row>
    <row r="47" spans="1:21">
      <c r="A47" s="58">
        <f>'IGP1 Structure'!A2</f>
        <v>0</v>
      </c>
      <c r="B47" s="58">
        <f>'IGP1 Structure'!B2</f>
        <v>0</v>
      </c>
      <c r="C47" s="58">
        <f>'IGP1 Structure'!C2</f>
        <v>0</v>
      </c>
      <c r="D47" s="58" t="str">
        <f>'IGP1 Structure'!D2</f>
        <v>LoGICA INTERGOVERNMENTAL PROFILE: STRUCTURE OF SUBNATIONAL GOVERNANCE INSTITUTIONS</v>
      </c>
      <c r="E47" s="58">
        <f>'IGP1 Structure'!E2</f>
        <v>0</v>
      </c>
      <c r="F47" s="58">
        <f>'IGP1 Structure'!F2</f>
        <v>0</v>
      </c>
      <c r="G47" s="58">
        <f>'IGP1 Structure'!G2</f>
        <v>0</v>
      </c>
      <c r="H47" s="58">
        <f>'IGP1 Structure'!H2</f>
        <v>0</v>
      </c>
      <c r="I47" s="58">
        <f>'IGP1 Structure'!I2</f>
        <v>0</v>
      </c>
      <c r="J47" s="58">
        <f>'IGP1 Structure'!J2</f>
        <v>0</v>
      </c>
      <c r="K47" s="58">
        <f>'IGP1 Structure'!K2</f>
        <v>0</v>
      </c>
      <c r="L47" s="58">
        <f>'IGP1 Structure'!L2</f>
        <v>0</v>
      </c>
    </row>
    <row r="48" spans="1:21">
      <c r="A48" s="58">
        <f>'IGP1 Structure'!A3</f>
        <v>0</v>
      </c>
      <c r="B48" s="58">
        <f>'IGP1 Structure'!B3</f>
        <v>0</v>
      </c>
      <c r="C48" s="58">
        <f>'IGP1 Structure'!C3</f>
        <v>0</v>
      </c>
      <c r="D48" s="58">
        <f>'IGP1 Structure'!D3</f>
        <v>0</v>
      </c>
      <c r="E48" s="58">
        <f>'IGP1 Structure'!E3</f>
        <v>0</v>
      </c>
      <c r="F48" s="58">
        <f>'IGP1 Structure'!F3</f>
        <v>0</v>
      </c>
      <c r="G48" s="58">
        <f>'IGP1 Structure'!G3</f>
        <v>0</v>
      </c>
      <c r="H48" s="58">
        <f>'IGP1 Structure'!H3</f>
        <v>0</v>
      </c>
      <c r="I48" s="58">
        <f>'IGP1 Structure'!I3</f>
        <v>0</v>
      </c>
      <c r="J48" s="58">
        <f>'IGP1 Structure'!J3</f>
        <v>0</v>
      </c>
      <c r="K48" s="58">
        <f>'IGP1 Structure'!K3</f>
        <v>0</v>
      </c>
      <c r="L48" s="58">
        <f>'IGP1 Structure'!L3</f>
        <v>0</v>
      </c>
    </row>
    <row r="49" spans="1:12">
      <c r="A49" s="58">
        <f>'IGP1 Structure'!A4</f>
        <v>0</v>
      </c>
      <c r="B49" s="58">
        <f>'IGP1 Structure'!B4</f>
        <v>0</v>
      </c>
      <c r="C49" s="58">
        <f>'IGP1 Structure'!C4</f>
        <v>0</v>
      </c>
      <c r="D49" s="58">
        <f>'IGP1 Structure'!D4</f>
        <v>0</v>
      </c>
      <c r="E49" s="58">
        <f>'IGP1 Structure'!E4</f>
        <v>0</v>
      </c>
      <c r="F49" s="58">
        <f>'IGP1 Structure'!F4</f>
        <v>0</v>
      </c>
      <c r="G49" s="58">
        <f>'IGP1 Structure'!G4</f>
        <v>0</v>
      </c>
      <c r="H49" s="58">
        <f>'IGP1 Structure'!H4</f>
        <v>0</v>
      </c>
      <c r="I49" s="58">
        <f>'IGP1 Structure'!I4</f>
        <v>0</v>
      </c>
      <c r="J49" s="58">
        <f>'IGP1 Structure'!J4</f>
        <v>0</v>
      </c>
      <c r="K49" s="58">
        <f>'IGP1 Structure'!K4</f>
        <v>0</v>
      </c>
      <c r="L49" s="58">
        <f>'IGP1 Structure'!L4</f>
        <v>0</v>
      </c>
    </row>
    <row r="50" spans="1:12">
      <c r="A50" s="58">
        <f>'IGP1 Structure'!A5</f>
        <v>0</v>
      </c>
      <c r="B50" s="58">
        <f>'IGP1 Structure'!B5</f>
        <v>0</v>
      </c>
      <c r="C50" s="58">
        <f>'IGP1 Structure'!C5</f>
        <v>0</v>
      </c>
      <c r="D50" s="58" t="str">
        <f>'IGP1 Structure'!D5</f>
        <v>General Country Information</v>
      </c>
      <c r="E50" s="58">
        <f>'IGP1 Structure'!E5</f>
        <v>0</v>
      </c>
      <c r="F50" s="58">
        <f>'IGP1 Structure'!F5</f>
        <v>0</v>
      </c>
      <c r="G50" s="58">
        <f>'IGP1 Structure'!G5</f>
        <v>0</v>
      </c>
      <c r="H50" s="58">
        <f>'IGP1 Structure'!H5</f>
        <v>0</v>
      </c>
      <c r="I50" s="58">
        <f>'IGP1 Structure'!I5</f>
        <v>0</v>
      </c>
      <c r="J50" s="58">
        <f>'IGP1 Structure'!J5</f>
        <v>0</v>
      </c>
      <c r="K50" s="58">
        <f>'IGP1 Structure'!K5</f>
        <v>0</v>
      </c>
      <c r="L50" s="58" t="str">
        <f>'IGP1 Structure'!L5</f>
        <v>Comments / Clarification</v>
      </c>
    </row>
    <row r="51" spans="1:12">
      <c r="A51" s="58">
        <f>'IGP1 Structure'!A6</f>
        <v>0</v>
      </c>
      <c r="B51" s="58">
        <f>'IGP1 Structure'!B6</f>
        <v>0</v>
      </c>
      <c r="C51" s="58" t="str">
        <f>'IGP1 Structure'!C6</f>
        <v>C1</v>
      </c>
      <c r="D51" s="58" t="str">
        <f>'IGP1 Structure'!D6</f>
        <v>Basic Country Information</v>
      </c>
      <c r="E51" s="58">
        <f>'IGP1 Structure'!E6</f>
        <v>0</v>
      </c>
      <c r="F51" s="58">
        <f>'IGP1 Structure'!F6</f>
        <v>0</v>
      </c>
      <c r="G51" s="58">
        <f>'IGP1 Structure'!G6</f>
        <v>0</v>
      </c>
      <c r="H51" s="58">
        <f>'IGP1 Structure'!H6</f>
        <v>0</v>
      </c>
      <c r="I51" s="58">
        <f>'IGP1 Structure'!I6</f>
        <v>0</v>
      </c>
      <c r="J51" s="58">
        <f>'IGP1 Structure'!J6</f>
        <v>0</v>
      </c>
      <c r="K51" s="58">
        <f>'IGP1 Structure'!K6</f>
        <v>0</v>
      </c>
      <c r="L51" s="58">
        <f>'IGP1 Structure'!L6</f>
        <v>0</v>
      </c>
    </row>
    <row r="52" spans="1:12">
      <c r="A52" s="58">
        <f>'IGP1 Structure'!A7</f>
        <v>0</v>
      </c>
      <c r="B52" s="58">
        <f>'IGP1 Structure'!B7</f>
        <v>0</v>
      </c>
      <c r="C52" s="58" t="str">
        <f>'IGP1 Structure'!C7</f>
        <v>C1.1</v>
      </c>
      <c r="D52" s="58" t="str">
        <f>'IGP1 Structure'!D7</f>
        <v>Country Name</v>
      </c>
      <c r="E52" s="58" t="str">
        <f>'IGP1 Structure'!E7</f>
        <v>Argentina (ARG)</v>
      </c>
      <c r="F52" s="58">
        <f>'IGP1 Structure'!F7</f>
        <v>0</v>
      </c>
      <c r="G52" s="58">
        <f>'IGP1 Structure'!G7</f>
        <v>0</v>
      </c>
      <c r="H52" s="58">
        <f>'IGP1 Structure'!H7</f>
        <v>0</v>
      </c>
      <c r="I52" s="58">
        <f>'IGP1 Structure'!I7</f>
        <v>0</v>
      </c>
      <c r="J52" s="58">
        <f>'IGP1 Structure'!J7</f>
        <v>0</v>
      </c>
      <c r="K52" s="58">
        <f>'IGP1 Structure'!K7</f>
        <v>0</v>
      </c>
      <c r="L52" s="58">
        <f>'IGP1 Structure'!L7</f>
        <v>0</v>
      </c>
    </row>
    <row r="53" spans="1:12">
      <c r="A53" s="58">
        <f>'IGP1 Structure'!A8</f>
        <v>0</v>
      </c>
      <c r="B53" s="58">
        <f>'IGP1 Structure'!B8</f>
        <v>0</v>
      </c>
      <c r="C53" s="58" t="str">
        <f>'IGP1 Structure'!C8</f>
        <v>C1.2</v>
      </c>
      <c r="D53" s="58" t="str">
        <f>'IGP1 Structure'!D8</f>
        <v>Information/Data for Year</v>
      </c>
      <c r="E53" s="58">
        <f>'IGP1 Structure'!E8</f>
        <v>2023</v>
      </c>
      <c r="F53" s="58">
        <f>'IGP1 Structure'!F8</f>
        <v>0</v>
      </c>
      <c r="G53" s="58">
        <f>'IGP1 Structure'!G8</f>
        <v>0</v>
      </c>
      <c r="H53" s="58">
        <f>'IGP1 Structure'!H8</f>
        <v>0</v>
      </c>
      <c r="I53" s="58">
        <f>'IGP1 Structure'!I8</f>
        <v>0</v>
      </c>
      <c r="J53" s="58">
        <f>'IGP1 Structure'!J8</f>
        <v>0</v>
      </c>
      <c r="K53" s="58">
        <f>'IGP1 Structure'!K8</f>
        <v>0</v>
      </c>
      <c r="L53" s="58">
        <f>'IGP1 Structure'!L8</f>
        <v>0</v>
      </c>
    </row>
    <row r="54" spans="1:12">
      <c r="A54" s="58">
        <f>'IGP1 Structure'!A9</f>
        <v>0</v>
      </c>
      <c r="B54" s="58">
        <f>'IGP1 Structure'!B9</f>
        <v>0</v>
      </c>
      <c r="C54" s="58" t="str">
        <f>'IGP1 Structure'!C9</f>
        <v>C1.3</v>
      </c>
      <c r="D54" s="58" t="str">
        <f>'IGP1 Structure'!D9</f>
        <v>Total National Population</v>
      </c>
      <c r="E54" s="58">
        <f>'IGP1 Structure'!E9</f>
        <v>46044703</v>
      </c>
      <c r="F54" s="58">
        <f>'IGP1 Structure'!F9</f>
        <v>0</v>
      </c>
      <c r="G54" s="58">
        <f>'IGP1 Structure'!G9</f>
        <v>0</v>
      </c>
      <c r="H54" s="58">
        <f>'IGP1 Structure'!H9</f>
        <v>0</v>
      </c>
      <c r="I54" s="58">
        <f>'IGP1 Structure'!I9</f>
        <v>0</v>
      </c>
      <c r="J54" s="58">
        <f>'IGP1 Structure'!J9</f>
        <v>0</v>
      </c>
      <c r="K54" s="58">
        <f>'IGP1 Structure'!K9</f>
        <v>0</v>
      </c>
      <c r="L54" s="58" t="str">
        <f>'IGP1 Structure'!L9</f>
        <v>Figure from 2022 census</v>
      </c>
    </row>
    <row r="55" spans="1:12">
      <c r="A55" s="58">
        <f>'IGP1 Structure'!A10</f>
        <v>0</v>
      </c>
      <c r="B55" s="58">
        <f>'IGP1 Structure'!B10</f>
        <v>0</v>
      </c>
      <c r="C55" s="58">
        <f>'IGP1 Structure'!C10</f>
        <v>0</v>
      </c>
      <c r="D55" s="58">
        <f>'IGP1 Structure'!D10</f>
        <v>0</v>
      </c>
      <c r="E55" s="58">
        <f>'IGP1 Structure'!E10</f>
        <v>0</v>
      </c>
      <c r="F55" s="58">
        <f>'IGP1 Structure'!F10</f>
        <v>0</v>
      </c>
      <c r="G55" s="58">
        <f>'IGP1 Structure'!G10</f>
        <v>0</v>
      </c>
      <c r="H55" s="58">
        <f>'IGP1 Structure'!H10</f>
        <v>0</v>
      </c>
      <c r="I55" s="58">
        <f>'IGP1 Structure'!I10</f>
        <v>0</v>
      </c>
      <c r="J55" s="58">
        <f>'IGP1 Structure'!J10</f>
        <v>0</v>
      </c>
      <c r="K55" s="58">
        <f>'IGP1 Structure'!K10</f>
        <v>0</v>
      </c>
      <c r="L55" s="58">
        <f>'IGP1 Structure'!L10</f>
        <v>0</v>
      </c>
    </row>
    <row r="56" spans="1:12">
      <c r="A56" s="58">
        <f>'IGP1 Structure'!A11</f>
        <v>0</v>
      </c>
      <c r="B56" s="58">
        <f>'IGP1 Structure'!B11</f>
        <v>0</v>
      </c>
      <c r="C56" s="58" t="str">
        <f>'IGP1 Structure'!C11</f>
        <v>C.4</v>
      </c>
      <c r="D56" s="58" t="str">
        <f>'IGP1 Structure'!D11</f>
        <v>Main decentralization / subnational / intergovernmental legislation /policies</v>
      </c>
      <c r="E56" s="58">
        <f>'IGP1 Structure'!E11</f>
        <v>0</v>
      </c>
      <c r="F56" s="58" t="str">
        <f>'IGP1 Structure'!F11</f>
        <v>Year  Enacted</v>
      </c>
      <c r="G56" s="58">
        <f>'IGP1 Structure'!G11</f>
        <v>0</v>
      </c>
      <c r="H56" s="58">
        <f>'IGP1 Structure'!H11</f>
        <v>0</v>
      </c>
      <c r="I56" s="58">
        <f>'IGP1 Structure'!I11</f>
        <v>0</v>
      </c>
      <c r="J56" s="58">
        <f>'IGP1 Structure'!J11</f>
        <v>0</v>
      </c>
      <c r="K56" s="58">
        <f>'IGP1 Structure'!K11</f>
        <v>0</v>
      </c>
      <c r="L56" s="58">
        <f>'IGP1 Structure'!L11</f>
        <v>0</v>
      </c>
    </row>
    <row r="57" spans="1:12">
      <c r="A57" s="58">
        <f>'IGP1 Structure'!A12</f>
        <v>0</v>
      </c>
      <c r="B57" s="58">
        <f>'IGP1 Structure'!B12</f>
        <v>0</v>
      </c>
      <c r="C57" s="58" t="str">
        <f>'IGP1 Structure'!C12</f>
        <v>C4.1</v>
      </c>
      <c r="D57" s="58" t="str">
        <f>'IGP1 Structure'!D12</f>
        <v>Constitution</v>
      </c>
      <c r="E57" s="58">
        <f>'IGP1 Structure'!E12</f>
        <v>0</v>
      </c>
      <c r="F57" s="58">
        <f>'IGP1 Structure'!F12</f>
        <v>1853</v>
      </c>
      <c r="G57" s="58">
        <f>'IGP1 Structure'!G12</f>
        <v>0</v>
      </c>
      <c r="H57" s="58">
        <f>'IGP1 Structure'!H12</f>
        <v>0</v>
      </c>
      <c r="I57" s="58">
        <f>'IGP1 Structure'!I12</f>
        <v>0</v>
      </c>
      <c r="J57" s="58">
        <f>'IGP1 Structure'!J12</f>
        <v>0</v>
      </c>
      <c r="K57" s="58">
        <f>'IGP1 Structure'!K12</f>
        <v>0</v>
      </c>
      <c r="L57" s="58" t="str">
        <f>'IGP1 Structure'!L12</f>
        <v>The latest constitution dates back from 1917, but municipalities and states were enacted in the first constitution, approved in 1824.</v>
      </c>
    </row>
    <row r="58" spans="1:12">
      <c r="A58" s="58">
        <f>'IGP1 Structure'!A13</f>
        <v>0</v>
      </c>
      <c r="B58" s="58">
        <f>'IGP1 Structure'!B13</f>
        <v>0</v>
      </c>
      <c r="C58" s="58" t="str">
        <f>'IGP1 Structure'!C13</f>
        <v>C4.2</v>
      </c>
      <c r="D58" s="58">
        <f>'IGP1 Structure'!D13</f>
        <v>0</v>
      </c>
      <c r="E58" s="58">
        <f>'IGP1 Structure'!E13</f>
        <v>0</v>
      </c>
      <c r="F58" s="58">
        <f>'IGP1 Structure'!F13</f>
        <v>0</v>
      </c>
      <c r="G58" s="58">
        <f>'IGP1 Structure'!G13</f>
        <v>0</v>
      </c>
      <c r="H58" s="58">
        <f>'IGP1 Structure'!H13</f>
        <v>0</v>
      </c>
      <c r="I58" s="58">
        <f>'IGP1 Structure'!I13</f>
        <v>0</v>
      </c>
      <c r="J58" s="58">
        <f>'IGP1 Structure'!J13</f>
        <v>0</v>
      </c>
      <c r="K58" s="58">
        <f>'IGP1 Structure'!K13</f>
        <v>0</v>
      </c>
      <c r="L58" s="58">
        <f>'IGP1 Structure'!L13</f>
        <v>0</v>
      </c>
    </row>
    <row r="59" spans="1:12">
      <c r="A59" s="58">
        <f>'IGP1 Structure'!A14</f>
        <v>0</v>
      </c>
      <c r="B59" s="58">
        <f>'IGP1 Structure'!B14</f>
        <v>0</v>
      </c>
      <c r="C59" s="58" t="str">
        <f>'IGP1 Structure'!C14</f>
        <v>C4.3</v>
      </c>
      <c r="D59" s="58">
        <f>'IGP1 Structure'!D14</f>
        <v>0</v>
      </c>
      <c r="E59" s="58">
        <f>'IGP1 Structure'!E14</f>
        <v>0</v>
      </c>
      <c r="F59" s="58">
        <f>'IGP1 Structure'!F14</f>
        <v>0</v>
      </c>
      <c r="G59" s="58">
        <f>'IGP1 Structure'!G14</f>
        <v>0</v>
      </c>
      <c r="H59" s="58">
        <f>'IGP1 Structure'!H14</f>
        <v>0</v>
      </c>
      <c r="I59" s="58">
        <f>'IGP1 Structure'!I14</f>
        <v>0</v>
      </c>
      <c r="J59" s="58">
        <f>'IGP1 Structure'!J14</f>
        <v>0</v>
      </c>
      <c r="K59" s="58">
        <f>'IGP1 Structure'!K14</f>
        <v>0</v>
      </c>
      <c r="L59" s="58">
        <f>'IGP1 Structure'!L14</f>
        <v>0</v>
      </c>
    </row>
    <row r="60" spans="1:12">
      <c r="A60" s="58">
        <f>'IGP1 Structure'!A15</f>
        <v>0</v>
      </c>
      <c r="B60" s="58">
        <f>'IGP1 Structure'!B15</f>
        <v>0</v>
      </c>
      <c r="C60" s="58" t="str">
        <f>'IGP1 Structure'!C15</f>
        <v>C4.4</v>
      </c>
      <c r="D60" s="58">
        <f>'IGP1 Structure'!D15</f>
        <v>0</v>
      </c>
      <c r="E60" s="58">
        <f>'IGP1 Structure'!E15</f>
        <v>0</v>
      </c>
      <c r="F60" s="58">
        <f>'IGP1 Structure'!F15</f>
        <v>0</v>
      </c>
      <c r="G60" s="58">
        <f>'IGP1 Structure'!G15</f>
        <v>0</v>
      </c>
      <c r="H60" s="58">
        <f>'IGP1 Structure'!H15</f>
        <v>0</v>
      </c>
      <c r="I60" s="58">
        <f>'IGP1 Structure'!I15</f>
        <v>0</v>
      </c>
      <c r="J60" s="58">
        <f>'IGP1 Structure'!J15</f>
        <v>0</v>
      </c>
      <c r="K60" s="58">
        <f>'IGP1 Structure'!K15</f>
        <v>0</v>
      </c>
      <c r="L60" s="58">
        <f>'IGP1 Structure'!L15</f>
        <v>0</v>
      </c>
    </row>
    <row r="61" spans="1:12">
      <c r="A61" s="58">
        <f>'IGP1 Structure'!A16</f>
        <v>0</v>
      </c>
      <c r="B61" s="58">
        <f>'IGP1 Structure'!B16</f>
        <v>0</v>
      </c>
      <c r="C61" s="58">
        <f>'IGP1 Structure'!C16</f>
        <v>0</v>
      </c>
      <c r="D61" s="58">
        <f>'IGP1 Structure'!D16</f>
        <v>0</v>
      </c>
      <c r="E61" s="58">
        <f>'IGP1 Structure'!E16</f>
        <v>0</v>
      </c>
      <c r="F61" s="58">
        <f>'IGP1 Structure'!F16</f>
        <v>0</v>
      </c>
      <c r="G61" s="58">
        <f>'IGP1 Structure'!G16</f>
        <v>0</v>
      </c>
      <c r="H61" s="58">
        <f>'IGP1 Structure'!H16</f>
        <v>0</v>
      </c>
      <c r="I61" s="58">
        <f>'IGP1 Structure'!I16</f>
        <v>0</v>
      </c>
      <c r="J61" s="58">
        <f>'IGP1 Structure'!J16</f>
        <v>0</v>
      </c>
      <c r="K61" s="58">
        <f>'IGP1 Structure'!K16</f>
        <v>0</v>
      </c>
      <c r="L61" s="58">
        <f>'IGP1 Structure'!L16</f>
        <v>0</v>
      </c>
    </row>
    <row r="62" spans="1:12">
      <c r="A62" s="58">
        <f>'IGP1 Structure'!A17</f>
        <v>0</v>
      </c>
      <c r="B62" s="58">
        <f>'IGP1 Structure'!B17</f>
        <v>0</v>
      </c>
      <c r="C62" s="58">
        <f>'IGP1 Structure'!C17</f>
        <v>0</v>
      </c>
      <c r="D62" s="58">
        <f>'IGP1 Structure'!D17</f>
        <v>0</v>
      </c>
      <c r="E62" s="58">
        <f>'IGP1 Structure'!E17</f>
        <v>0</v>
      </c>
      <c r="F62" s="58">
        <f>'IGP1 Structure'!F17</f>
        <v>0</v>
      </c>
      <c r="G62" s="58">
        <f>'IGP1 Structure'!G17</f>
        <v>0</v>
      </c>
      <c r="H62" s="58">
        <f>'IGP1 Structure'!H17</f>
        <v>0</v>
      </c>
      <c r="I62" s="58">
        <f>'IGP1 Structure'!I17</f>
        <v>0</v>
      </c>
      <c r="J62" s="58">
        <f>'IGP1 Structure'!J17</f>
        <v>0</v>
      </c>
      <c r="K62" s="58">
        <f>'IGP1 Structure'!K17</f>
        <v>0</v>
      </c>
      <c r="L62" s="58">
        <f>'IGP1 Structure'!L17</f>
        <v>0</v>
      </c>
    </row>
    <row r="63" spans="1:12">
      <c r="A63" s="58">
        <f>'IGP1 Structure'!A18</f>
        <v>0</v>
      </c>
      <c r="B63" s="58">
        <f>'IGP1 Structure'!B18</f>
        <v>0</v>
      </c>
      <c r="C63" s="58">
        <f>'IGP1 Structure'!C18</f>
        <v>0</v>
      </c>
      <c r="D63" s="58">
        <f>'IGP1 Structure'!D18</f>
        <v>0</v>
      </c>
      <c r="E63" s="58">
        <f>'IGP1 Structure'!E18</f>
        <v>0</v>
      </c>
      <c r="F63" s="58">
        <f>'IGP1 Structure'!F18</f>
        <v>0</v>
      </c>
      <c r="G63" s="58">
        <f>'IGP1 Structure'!G18</f>
        <v>0</v>
      </c>
      <c r="H63" s="58">
        <f>'IGP1 Structure'!H18</f>
        <v>0</v>
      </c>
      <c r="I63" s="58">
        <f>'IGP1 Structure'!I18</f>
        <v>0</v>
      </c>
      <c r="J63" s="58">
        <f>'IGP1 Structure'!J18</f>
        <v>0</v>
      </c>
      <c r="K63" s="58">
        <f>'IGP1 Structure'!K18</f>
        <v>0</v>
      </c>
      <c r="L63" s="58">
        <f>'IGP1 Structure'!L18</f>
        <v>0</v>
      </c>
    </row>
    <row r="64" spans="1:12">
      <c r="A64" s="58">
        <f>'IGP1 Structure'!A19</f>
        <v>0</v>
      </c>
      <c r="B64" s="58">
        <f>'IGP1 Structure'!B19</f>
        <v>0</v>
      </c>
      <c r="C64" s="58">
        <f>'IGP1 Structure'!C19</f>
        <v>0</v>
      </c>
      <c r="D64" s="58" t="str">
        <f>'IGP1 Structure'!D19</f>
        <v>Level / tier / type</v>
      </c>
      <c r="E64" s="58" t="str">
        <f>'IGP1 Structure'!E19</f>
        <v>Institutional level/tier/type (name)</v>
      </c>
      <c r="F64" s="58" t="str">
        <f>'IGP1 Structure'!F19</f>
        <v>Number of units</v>
      </c>
      <c r="G64" s="58" t="str">
        <f>'IGP1 Structure'!G19</f>
        <v>Complete territorial coverage?</v>
      </c>
      <c r="H64" s="58" t="str">
        <f>'IGP1 Structure'!H19</f>
        <v>Uniform structure ?</v>
      </c>
      <c r="I64" s="58" t="str">
        <f>'IGP1 Structure'!I19</f>
        <v>Subnational Governance Level / Tier / Type</v>
      </c>
      <c r="J64" s="58" t="str">
        <f>'IGP1 Structure'!J19</f>
        <v>Population of 
level / tier / type</v>
      </c>
      <c r="K64" s="58">
        <f>'IGP1 Structure'!K19</f>
        <v>0</v>
      </c>
      <c r="L64" s="58" t="str">
        <f>'IGP1 Structure'!L19</f>
        <v>Comments / Clarification</v>
      </c>
    </row>
    <row r="65" spans="1:17">
      <c r="A65" s="58">
        <f>'IGP1 Structure'!A20</f>
        <v>0</v>
      </c>
      <c r="B65" s="58">
        <f>'IGP1 Structure'!B20</f>
        <v>0</v>
      </c>
      <c r="C65" s="58">
        <f>'IGP1 Structure'!C20</f>
        <v>0</v>
      </c>
      <c r="D65" s="58">
        <f>'IGP1 Structure'!D20</f>
        <v>0</v>
      </c>
      <c r="E65" s="58">
        <f>'IGP1 Structure'!E20</f>
        <v>0</v>
      </c>
      <c r="F65" s="58">
        <f>'IGP1 Structure'!F20</f>
        <v>0</v>
      </c>
      <c r="G65" s="58">
        <f>'IGP1 Structure'!G20</f>
        <v>0</v>
      </c>
      <c r="H65" s="58">
        <f>'IGP1 Structure'!H20</f>
        <v>0</v>
      </c>
      <c r="I65" s="58">
        <f>'IGP1 Structure'!I20</f>
        <v>0</v>
      </c>
      <c r="J65" s="58">
        <f>'IGP1 Structure'!J20</f>
        <v>0</v>
      </c>
      <c r="K65" s="58">
        <f>'IGP1 Structure'!K20</f>
        <v>0</v>
      </c>
      <c r="L65" s="58">
        <f>'IGP1 Structure'!L20</f>
        <v>0</v>
      </c>
    </row>
    <row r="66" spans="1:17">
      <c r="A66" s="58">
        <f>'IGP1 Structure'!A21</f>
        <v>0</v>
      </c>
      <c r="B66" s="58">
        <f>'IGP1 Structure'!B21</f>
        <v>0</v>
      </c>
      <c r="C66" s="58" t="str">
        <f>'IGP1 Structure'!C21</f>
        <v>C</v>
      </c>
      <c r="D66" s="58" t="str">
        <f>'IGP1 Structure'!D21</f>
        <v>National level</v>
      </c>
      <c r="E66" s="58" t="str">
        <f>'IGP1 Structure'!E21</f>
        <v>[National government]</v>
      </c>
      <c r="F66" s="58">
        <f>'IGP1 Structure'!F21</f>
        <v>1</v>
      </c>
      <c r="G66" s="58">
        <f>'IGP1 Structure'!G21</f>
        <v>0</v>
      </c>
      <c r="H66" s="58">
        <f>'IGP1 Structure'!H21</f>
        <v>0</v>
      </c>
      <c r="I66" s="58">
        <f>'IGP1 Structure'!I21</f>
        <v>0</v>
      </c>
      <c r="J66" s="58">
        <f>'IGP1 Structure'!J21</f>
        <v>46044703</v>
      </c>
      <c r="K66" s="58">
        <f>'IGP1 Structure'!K21</f>
        <v>0</v>
      </c>
      <c r="L66" s="58">
        <f>'IGP1 Structure'!L21</f>
        <v>0</v>
      </c>
    </row>
    <row r="67" spans="1:17">
      <c r="A67" s="58">
        <f>'IGP1 Structure'!A22</f>
        <v>0</v>
      </c>
      <c r="B67" s="58">
        <f>'IGP1 Structure'!B22</f>
        <v>0</v>
      </c>
      <c r="C67" s="58" t="str">
        <f>'IGP1 Structure'!C22</f>
        <v>S1</v>
      </c>
      <c r="D67" s="58" t="str">
        <f>'IGP1 Structure'!D22</f>
        <v>First level / tier / type</v>
      </c>
      <c r="E67" s="58" t="str">
        <f>'IGP1 Structure'!E22</f>
        <v>Provinces (Provincias)</v>
      </c>
      <c r="F67" s="58">
        <f>'IGP1 Structure'!F22</f>
        <v>24</v>
      </c>
      <c r="G67" s="58" t="str">
        <f>'IGP1 Structure'!G22</f>
        <v>Yes</v>
      </c>
      <c r="H67" s="58" t="str">
        <f>'IGP1 Structure'!H22</f>
        <v>Yes</v>
      </c>
      <c r="I67" s="58" t="str">
        <f>'IGP1 Structure'!I22</f>
        <v>1-Main Regional</v>
      </c>
      <c r="J67" s="58">
        <f>'IGP1 Structure'!J22</f>
        <v>0</v>
      </c>
      <c r="K67" s="58">
        <f>'IGP1 Structure'!K22</f>
        <v>0</v>
      </c>
      <c r="L67" s="58" t="str">
        <f>'IGP1 Structure'!L22</f>
        <v>Argentina is divided in 23 provinces plus the Autonomous City of Buenos Aires, which is functionally similar from the other provinces</v>
      </c>
    </row>
    <row r="68" spans="1:17">
      <c r="A68" s="58">
        <f>'IGP1 Structure'!A23</f>
        <v>0</v>
      </c>
      <c r="B68" s="58">
        <f>'IGP1 Structure'!B23</f>
        <v>0</v>
      </c>
      <c r="C68" s="58" t="str">
        <f>'IGP1 Structure'!C23</f>
        <v>S2</v>
      </c>
      <c r="D68" s="58" t="str">
        <f>'IGP1 Structure'!D23</f>
        <v>Second level / tier  / type</v>
      </c>
      <c r="E68" s="58" t="str">
        <f>'IGP1 Structure'!E23</f>
        <v>Municipalities (Municipios)</v>
      </c>
      <c r="F68" s="58">
        <f>'IGP1 Structure'!F23</f>
        <v>2327</v>
      </c>
      <c r="G68" s="58" t="str">
        <f>'IGP1 Structure'!G23</f>
        <v>Yes</v>
      </c>
      <c r="H68" s="58" t="str">
        <f>'IGP1 Structure'!H23</f>
        <v>Yes</v>
      </c>
      <c r="I68" s="58" t="str">
        <f>'IGP1 Structure'!I23</f>
        <v>2-Main Local</v>
      </c>
      <c r="J68" s="58">
        <f>'IGP1 Structure'!J23</f>
        <v>0</v>
      </c>
      <c r="K68" s="58">
        <f>'IGP1 Structure'!K23</f>
        <v>0</v>
      </c>
      <c r="L68" s="58">
        <f>'IGP1 Structure'!L23</f>
        <v>0</v>
      </c>
    </row>
    <row r="69" spans="1:17">
      <c r="A69" s="58">
        <f>'IGP1 Structure'!A24</f>
        <v>0</v>
      </c>
      <c r="B69" s="58">
        <f>'IGP1 Structure'!B24</f>
        <v>0</v>
      </c>
      <c r="C69" s="58" t="str">
        <f>'IGP1 Structure'!C24</f>
        <v>S3</v>
      </c>
      <c r="D69" s="58" t="str">
        <f>'IGP1 Structure'!D24</f>
        <v>Third level / tier / type</v>
      </c>
      <c r="E69" s="58" t="str">
        <f>'IGP1 Structure'!E24</f>
        <v>-</v>
      </c>
      <c r="F69" s="58">
        <f>'IGP1 Structure'!F24</f>
        <v>0</v>
      </c>
      <c r="G69" s="58" t="str">
        <f>'IGP1 Structure'!G24</f>
        <v>...</v>
      </c>
      <c r="H69" s="58" t="str">
        <f>'IGP1 Structure'!H24</f>
        <v>...</v>
      </c>
      <c r="I69" s="58" t="str">
        <f>'IGP1 Structure'!I24</f>
        <v>…</v>
      </c>
      <c r="J69" s="58">
        <f>'IGP1 Structure'!J24</f>
        <v>0</v>
      </c>
      <c r="K69" s="58">
        <f>'IGP1 Structure'!K24</f>
        <v>0</v>
      </c>
      <c r="L69" s="58">
        <f>'IGP1 Structure'!L24</f>
        <v>0</v>
      </c>
    </row>
    <row r="70" spans="1:17">
      <c r="A70" s="58">
        <f>'IGP1 Structure'!A25</f>
        <v>0</v>
      </c>
      <c r="B70" s="58">
        <f>'IGP1 Structure'!B25</f>
        <v>0</v>
      </c>
      <c r="C70" s="58" t="str">
        <f>'IGP1 Structure'!C25</f>
        <v>S4</v>
      </c>
      <c r="D70" s="58" t="str">
        <f>'IGP1 Structure'!D25</f>
        <v>Fourth level / tier / type</v>
      </c>
      <c r="E70" s="58" t="str">
        <f>'IGP1 Structure'!E25</f>
        <v>-</v>
      </c>
      <c r="F70" s="58">
        <f>'IGP1 Structure'!F25</f>
        <v>0</v>
      </c>
      <c r="G70" s="58" t="str">
        <f>'IGP1 Structure'!G25</f>
        <v>...</v>
      </c>
      <c r="H70" s="58" t="str">
        <f>'IGP1 Structure'!H25</f>
        <v>...</v>
      </c>
      <c r="I70" s="58" t="str">
        <f>'IGP1 Structure'!I25</f>
        <v>…</v>
      </c>
      <c r="J70" s="58">
        <f>'IGP1 Structure'!J25</f>
        <v>0</v>
      </c>
      <c r="K70" s="58">
        <f>'IGP1 Structure'!K25</f>
        <v>0</v>
      </c>
      <c r="L70" s="58">
        <f>'IGP1 Structure'!L25</f>
        <v>0</v>
      </c>
    </row>
    <row r="71" spans="1:17">
      <c r="A71" s="58">
        <f>'IGP1 Structure'!A26</f>
        <v>0</v>
      </c>
      <c r="B71" s="58">
        <f>'IGP1 Structure'!B26</f>
        <v>0</v>
      </c>
      <c r="C71" s="58">
        <f>'IGP1 Structure'!C26</f>
        <v>0</v>
      </c>
      <c r="D71" s="58">
        <f>'IGP1 Structure'!D26</f>
        <v>0</v>
      </c>
      <c r="E71" s="58">
        <f>'IGP1 Structure'!E26</f>
        <v>0</v>
      </c>
      <c r="F71" s="58">
        <f>'IGP1 Structure'!F26</f>
        <v>0</v>
      </c>
      <c r="G71" s="58">
        <f>'IGP1 Structure'!G26</f>
        <v>0</v>
      </c>
      <c r="H71" s="58">
        <f>'IGP1 Structure'!H26</f>
        <v>0</v>
      </c>
      <c r="I71" s="58">
        <f>'IGP1 Structure'!I26</f>
        <v>0</v>
      </c>
      <c r="J71" s="58">
        <f>'IGP1 Structure'!J26</f>
        <v>0</v>
      </c>
      <c r="K71" s="58">
        <f>'IGP1 Structure'!K26</f>
        <v>0</v>
      </c>
      <c r="L71" s="58">
        <f>'IGP1 Structure'!L26</f>
        <v>0</v>
      </c>
    </row>
    <row r="72" spans="1:17" s="197" customFormat="1" ht="12" thickBot="1">
      <c r="A72" s="197">
        <f>'IGP1 Structure'!A27</f>
        <v>0</v>
      </c>
      <c r="B72" s="197">
        <f>'IGP1 Structure'!B27</f>
        <v>0</v>
      </c>
      <c r="C72" s="197">
        <f>'IGP1 Structure'!C27</f>
        <v>0</v>
      </c>
      <c r="D72" s="197">
        <f>'IGP1 Structure'!D27</f>
        <v>0</v>
      </c>
      <c r="E72" s="197">
        <f>'IGP1 Structure'!E27</f>
        <v>0</v>
      </c>
      <c r="F72" s="197">
        <f>'IGP1 Structure'!F27</f>
        <v>0</v>
      </c>
      <c r="G72" s="197">
        <f>'IGP1 Structure'!G27</f>
        <v>0</v>
      </c>
      <c r="H72" s="197">
        <f>'IGP1 Structure'!H27</f>
        <v>0</v>
      </c>
      <c r="I72" s="197">
        <f>'IGP1 Structure'!I27</f>
        <v>0</v>
      </c>
      <c r="J72" s="197">
        <f>'IGP1 Structure'!J27</f>
        <v>0</v>
      </c>
      <c r="K72" s="197">
        <f>'IGP1 Structure'!K27</f>
        <v>0</v>
      </c>
      <c r="L72" s="197">
        <f>'IGP1 Structure'!L27</f>
        <v>0</v>
      </c>
      <c r="N72" s="198"/>
      <c r="O72" s="198"/>
      <c r="P72" s="198"/>
      <c r="Q72" s="198"/>
    </row>
    <row r="73" spans="1:17">
      <c r="A73" s="58">
        <f>'IGP2 Governance'!A1</f>
        <v>0</v>
      </c>
      <c r="B73" s="58">
        <f>'IGP2 Governance'!B1</f>
        <v>0</v>
      </c>
      <c r="C73" s="58">
        <f>'IGP2 Governance'!C1</f>
        <v>0</v>
      </c>
      <c r="D73" s="58">
        <f>'IGP2 Governance'!D1</f>
        <v>0</v>
      </c>
      <c r="E73" s="58">
        <f>'IGP2 Governance'!E1</f>
        <v>0</v>
      </c>
      <c r="F73" s="58">
        <f>'IGP2 Governance'!F1</f>
        <v>0</v>
      </c>
      <c r="G73" s="58">
        <f>'IGP2 Governance'!G1</f>
        <v>0</v>
      </c>
      <c r="H73" s="58">
        <f>'IGP2 Governance'!H1</f>
        <v>0</v>
      </c>
      <c r="I73" s="58">
        <f>'IGP2 Governance'!I1</f>
        <v>0</v>
      </c>
      <c r="J73" s="58">
        <f>'IGP2 Governance'!J1</f>
        <v>0</v>
      </c>
      <c r="K73" s="58">
        <f>'IGP2 Governance'!K1</f>
        <v>0</v>
      </c>
      <c r="L73" s="58">
        <f>'IGP2 Governance'!L1</f>
        <v>0</v>
      </c>
      <c r="M73" s="58">
        <f>'IGP2 Governance'!M1</f>
        <v>0</v>
      </c>
    </row>
    <row r="74" spans="1:17">
      <c r="A74" s="58">
        <f>'IGP2 Governance'!A2</f>
        <v>0</v>
      </c>
      <c r="B74" s="58">
        <f>'IGP2 Governance'!B2</f>
        <v>0</v>
      </c>
      <c r="C74" s="58">
        <f>'IGP2 Governance'!C2</f>
        <v>0</v>
      </c>
      <c r="D74" s="58" t="str">
        <f>'IGP2 Governance'!D2</f>
        <v>LoGICA INTERGOVERNMENTAL PROFILE: NATURE OF SUBNATIONAL GOVERNANCE INSTITUTIONS</v>
      </c>
      <c r="E74" s="58">
        <f>'IGP2 Governance'!E2</f>
        <v>0</v>
      </c>
      <c r="F74" s="58">
        <f>'IGP2 Governance'!F2</f>
        <v>0</v>
      </c>
      <c r="G74" s="58">
        <f>'IGP2 Governance'!G2</f>
        <v>0</v>
      </c>
      <c r="H74" s="58">
        <f>'IGP2 Governance'!H2</f>
        <v>0</v>
      </c>
      <c r="I74" s="58">
        <f>'IGP2 Governance'!I2</f>
        <v>0</v>
      </c>
      <c r="J74" s="58">
        <f>'IGP2 Governance'!J2</f>
        <v>0</v>
      </c>
      <c r="K74" s="58">
        <f>'IGP2 Governance'!K2</f>
        <v>0</v>
      </c>
      <c r="L74" s="58">
        <f>'IGP2 Governance'!L2</f>
        <v>0</v>
      </c>
      <c r="M74" s="58">
        <f>'IGP2 Governance'!M2</f>
        <v>0</v>
      </c>
    </row>
    <row r="75" spans="1:17">
      <c r="A75" s="58">
        <f>'IGP2 Governance'!A3</f>
        <v>0</v>
      </c>
      <c r="B75" s="58">
        <f>'IGP2 Governance'!B3</f>
        <v>0</v>
      </c>
      <c r="C75" s="58">
        <f>'IGP2 Governance'!C3</f>
        <v>0</v>
      </c>
      <c r="D75" s="58">
        <f>'IGP2 Governance'!D3</f>
        <v>0</v>
      </c>
      <c r="E75" s="58">
        <f>'IGP2 Governance'!E3</f>
        <v>0</v>
      </c>
      <c r="F75" s="58">
        <f>'IGP2 Governance'!F3</f>
        <v>0</v>
      </c>
      <c r="G75" s="58">
        <f>'IGP2 Governance'!G3</f>
        <v>0</v>
      </c>
      <c r="H75" s="58">
        <f>'IGP2 Governance'!H3</f>
        <v>0</v>
      </c>
      <c r="I75" s="58">
        <f>'IGP2 Governance'!I3</f>
        <v>0</v>
      </c>
      <c r="J75" s="58">
        <f>'IGP2 Governance'!J3</f>
        <v>0</v>
      </c>
      <c r="K75" s="58">
        <f>'IGP2 Governance'!K3</f>
        <v>0</v>
      </c>
      <c r="L75" s="58">
        <f>'IGP2 Governance'!L3</f>
        <v>0</v>
      </c>
      <c r="M75" s="58">
        <f>'IGP2 Governance'!M3</f>
        <v>0</v>
      </c>
    </row>
    <row r="76" spans="1:17">
      <c r="A76" s="58">
        <f>'IGP2 Governance'!A4</f>
        <v>0</v>
      </c>
      <c r="B76" s="58">
        <f>'IGP2 Governance'!B4</f>
        <v>0</v>
      </c>
      <c r="C76" s="58">
        <f>'IGP2 Governance'!C4</f>
        <v>0</v>
      </c>
      <c r="D76" s="58">
        <f>'IGP2 Governance'!D4</f>
        <v>0</v>
      </c>
      <c r="E76" s="58">
        <f>'IGP2 Governance'!E4</f>
        <v>0</v>
      </c>
      <c r="F76" s="58">
        <f>'IGP2 Governance'!F4</f>
        <v>0</v>
      </c>
      <c r="G76" s="58">
        <f>'IGP2 Governance'!G4</f>
        <v>0</v>
      </c>
      <c r="H76" s="58">
        <f>'IGP2 Governance'!H4</f>
        <v>0</v>
      </c>
      <c r="I76" s="58">
        <f>'IGP2 Governance'!I4</f>
        <v>0</v>
      </c>
      <c r="J76" s="58">
        <f>'IGP2 Governance'!J4</f>
        <v>0</v>
      </c>
      <c r="K76" s="58">
        <f>'IGP2 Governance'!K4</f>
        <v>0</v>
      </c>
      <c r="L76" s="58">
        <f>'IGP2 Governance'!L4</f>
        <v>0</v>
      </c>
      <c r="M76" s="58">
        <f>'IGP2 Governance'!M4</f>
        <v>0</v>
      </c>
    </row>
    <row r="77" spans="1:17">
      <c r="A77" s="58">
        <f>'IGP2 Governance'!A5</f>
        <v>0</v>
      </c>
      <c r="B77" s="58">
        <f>'IGP2 Governance'!B5</f>
        <v>0</v>
      </c>
      <c r="C77" s="58">
        <f>'IGP2 Governance'!C5</f>
        <v>0</v>
      </c>
      <c r="D77" s="58" t="str">
        <f>'IGP2 Governance'!D5</f>
        <v>Government level / tier / type</v>
      </c>
      <c r="E77" s="58" t="str">
        <f>'IGP2 Governance'!E5</f>
        <v>Provinces (Provincias)</v>
      </c>
      <c r="F77" s="58" t="str">
        <f>'IGP2 Governance'!F5</f>
        <v>Municipalities (Municipios)</v>
      </c>
      <c r="G77" s="58" t="str">
        <f>'IGP2 Governance'!G5</f>
        <v>-</v>
      </c>
      <c r="H77" s="58" t="str">
        <f>'IGP2 Governance'!H5</f>
        <v>-</v>
      </c>
      <c r="I77" s="58">
        <f>'IGP2 Governance'!I5</f>
        <v>0</v>
      </c>
      <c r="J77" s="58" t="str">
        <f>'IGP2 Governance'!J5</f>
        <v>Comments / Clarification: 
Provinces (Provincias)</v>
      </c>
      <c r="K77" s="58" t="str">
        <f>'IGP2 Governance'!K5</f>
        <v>Comments / Clarification: 
Municipalities (Municipios)</v>
      </c>
      <c r="L77" s="58" t="str">
        <f>'IGP2 Governance'!L5</f>
        <v>Comments / Clarification: 
-</v>
      </c>
      <c r="M77" s="58" t="str">
        <f>'IGP2 Governance'!M5</f>
        <v>Comments / Clarification: 
-</v>
      </c>
    </row>
    <row r="78" spans="1:17">
      <c r="A78" s="58">
        <f>'IGP2 Governance'!A6</f>
        <v>0</v>
      </c>
      <c r="B78" s="58">
        <f>'IGP2 Governance'!B6</f>
        <v>0</v>
      </c>
      <c r="C78" s="58">
        <f>'IGP2 Governance'!C6</f>
        <v>0</v>
      </c>
      <c r="D78" s="58">
        <f>'IGP2 Governance'!D6</f>
        <v>0</v>
      </c>
      <c r="E78" s="58">
        <f>'IGP2 Governance'!E6</f>
        <v>0</v>
      </c>
      <c r="F78" s="58">
        <f>'IGP2 Governance'!F6</f>
        <v>0</v>
      </c>
      <c r="G78" s="58">
        <f>'IGP2 Governance'!G6</f>
        <v>0</v>
      </c>
      <c r="H78" s="58">
        <f>'IGP2 Governance'!H6</f>
        <v>0</v>
      </c>
      <c r="I78" s="58">
        <f>'IGP2 Governance'!I6</f>
        <v>0</v>
      </c>
      <c r="J78" s="58">
        <f>'IGP2 Governance'!J6</f>
        <v>0</v>
      </c>
      <c r="K78" s="58">
        <f>'IGP2 Governance'!K6</f>
        <v>0</v>
      </c>
      <c r="L78" s="58">
        <f>'IGP2 Governance'!L6</f>
        <v>0</v>
      </c>
      <c r="M78" s="58">
        <f>'IGP2 Governance'!M6</f>
        <v>0</v>
      </c>
    </row>
    <row r="79" spans="1:17">
      <c r="A79" s="58">
        <f>'IGP2 Governance'!A7</f>
        <v>0</v>
      </c>
      <c r="B79" s="58">
        <f>'IGP2 Governance'!B7</f>
        <v>0</v>
      </c>
      <c r="C79" s="58" t="str">
        <f>'IGP2 Governance'!C7</f>
        <v>G1</v>
      </c>
      <c r="D79" s="58" t="str">
        <f>'IGP2 Governance'!D7</f>
        <v>Institutional characteristics, autonomy and authority</v>
      </c>
      <c r="E79" s="58">
        <f>'IGP2 Governance'!E7</f>
        <v>0</v>
      </c>
      <c r="F79" s="58">
        <f>'IGP2 Governance'!F7</f>
        <v>0</v>
      </c>
      <c r="G79" s="58">
        <f>'IGP2 Governance'!G7</f>
        <v>0</v>
      </c>
      <c r="H79" s="58">
        <f>'IGP2 Governance'!H7</f>
        <v>0</v>
      </c>
      <c r="I79" s="58">
        <f>'IGP2 Governance'!I7</f>
        <v>0</v>
      </c>
      <c r="J79" s="58">
        <f>'IGP2 Governance'!J7</f>
        <v>0</v>
      </c>
      <c r="K79" s="58">
        <f>'IGP2 Governance'!K7</f>
        <v>0</v>
      </c>
      <c r="L79" s="58">
        <f>'IGP2 Governance'!L7</f>
        <v>0</v>
      </c>
      <c r="M79" s="58">
        <f>'IGP2 Governance'!M7</f>
        <v>0</v>
      </c>
    </row>
    <row r="80" spans="1:17">
      <c r="A80" s="58">
        <f>'IGP2 Governance'!A8</f>
        <v>0</v>
      </c>
      <c r="B80" s="58">
        <f>'IGP2 Governance'!B8</f>
        <v>0</v>
      </c>
      <c r="C80" s="58" t="str">
        <f>'IGP2 Governance'!C8</f>
        <v>G1.1A</v>
      </c>
      <c r="D80" s="58" t="str">
        <f>'IGP2 Governance'!D8</f>
        <v>Are subnational entities at this level/tier/type de jure corporate bodies (institutional units)?</v>
      </c>
      <c r="E80" s="58" t="str">
        <f>'IGP2 Governance'!E8</f>
        <v>Yes</v>
      </c>
      <c r="F80" s="58" t="str">
        <f>'IGP2 Governance'!F8</f>
        <v>Yes</v>
      </c>
      <c r="G80" s="58" t="str">
        <f>'IGP2 Governance'!G8</f>
        <v>…</v>
      </c>
      <c r="H80" s="58" t="str">
        <f>'IGP2 Governance'!H8</f>
        <v>…</v>
      </c>
      <c r="I80" s="58">
        <f>'IGP2 Governance'!I8</f>
        <v>0</v>
      </c>
      <c r="J80" s="58">
        <f>'IGP2 Governance'!J8</f>
        <v>0</v>
      </c>
      <c r="K80" s="58">
        <f>'IGP2 Governance'!K8</f>
        <v>0</v>
      </c>
      <c r="L80" s="58">
        <f>'IGP2 Governance'!L8</f>
        <v>0</v>
      </c>
      <c r="M80" s="58">
        <f>'IGP2 Governance'!M8</f>
        <v>0</v>
      </c>
    </row>
    <row r="81" spans="1:13">
      <c r="A81" s="58">
        <f>'IGP2 Governance'!A9</f>
        <v>0</v>
      </c>
      <c r="B81" s="58">
        <f>'IGP2 Governance'!B9</f>
        <v>0</v>
      </c>
      <c r="C81" s="58" t="str">
        <f>'IGP2 Governance'!C9</f>
        <v>G1.1B</v>
      </c>
      <c r="D81" s="58" t="str">
        <f>'IGP2 Governance'!D9</f>
        <v>Do subnational entities at this level/tier/type engage in public sector functions?</v>
      </c>
      <c r="E81" s="58" t="str">
        <f>'IGP2 Governance'!E9</f>
        <v>Yes</v>
      </c>
      <c r="F81" s="58" t="str">
        <f>'IGP2 Governance'!F9</f>
        <v>Yes</v>
      </c>
      <c r="G81" s="58" t="str">
        <f>'IGP2 Governance'!G9</f>
        <v>…</v>
      </c>
      <c r="H81" s="58" t="str">
        <f>'IGP2 Governance'!H9</f>
        <v>…</v>
      </c>
      <c r="I81" s="58">
        <f>'IGP2 Governance'!I9</f>
        <v>0</v>
      </c>
      <c r="J81" s="58">
        <f>'IGP2 Governance'!J9</f>
        <v>0</v>
      </c>
      <c r="K81" s="58">
        <f>'IGP2 Governance'!K9</f>
        <v>0</v>
      </c>
      <c r="L81" s="58">
        <f>'IGP2 Governance'!L9</f>
        <v>0</v>
      </c>
      <c r="M81" s="58">
        <f>'IGP2 Governance'!M9</f>
        <v>0</v>
      </c>
    </row>
    <row r="82" spans="1:13">
      <c r="A82" s="58">
        <f>'IGP2 Governance'!A10</f>
        <v>0</v>
      </c>
      <c r="B82" s="58">
        <f>'IGP2 Governance'!B10</f>
        <v>0</v>
      </c>
      <c r="C82" s="58" t="str">
        <f>'IGP2 Governance'!C10</f>
        <v>G1.2</v>
      </c>
      <c r="D82" s="58" t="str">
        <f>'IGP2 Governance'!D10</f>
        <v>Are subnational entities at this level/tier/type de facto corporate bodies (institutional units)?</v>
      </c>
      <c r="E82" s="58" t="str">
        <f>'IGP2 Governance'!E10</f>
        <v>Yes</v>
      </c>
      <c r="F82" s="58" t="str">
        <f>'IGP2 Governance'!F10</f>
        <v>Yes</v>
      </c>
      <c r="G82" s="58" t="str">
        <f>'IGP2 Governance'!G10</f>
        <v>…</v>
      </c>
      <c r="H82" s="58" t="str">
        <f>'IGP2 Governance'!H10</f>
        <v>…</v>
      </c>
      <c r="I82" s="58">
        <f>'IGP2 Governance'!I10</f>
        <v>0</v>
      </c>
      <c r="J82" s="58">
        <f>'IGP2 Governance'!J10</f>
        <v>0</v>
      </c>
      <c r="K82" s="58">
        <f>'IGP2 Governance'!K10</f>
        <v>0</v>
      </c>
      <c r="L82" s="58">
        <f>'IGP2 Governance'!L10</f>
        <v>0</v>
      </c>
      <c r="M82" s="58">
        <f>'IGP2 Governance'!M10</f>
        <v>0</v>
      </c>
    </row>
    <row r="83" spans="1:13">
      <c r="A83" s="58">
        <f>'IGP2 Governance'!A11</f>
        <v>0</v>
      </c>
      <c r="B83" s="58">
        <f>'IGP2 Governance'!B11</f>
        <v>0</v>
      </c>
      <c r="C83" s="58" t="str">
        <f>'IGP2 Governance'!C11</f>
        <v>G1.3</v>
      </c>
      <c r="D83" s="58" t="str">
        <f>'IGP2 Governance'!D11</f>
        <v xml:space="preserve">Do subnational institutions have extensive (de jure / de facto) functional responsibilities? </v>
      </c>
      <c r="E83" s="58" t="str">
        <f>'IGP2 Governance'!E11</f>
        <v>Yes</v>
      </c>
      <c r="F83" s="58" t="str">
        <f>'IGP2 Governance'!F11</f>
        <v>Yes</v>
      </c>
      <c r="G83" s="58" t="str">
        <f>'IGP2 Governance'!G11</f>
        <v>…</v>
      </c>
      <c r="H83" s="58" t="str">
        <f>'IGP2 Governance'!H11</f>
        <v>…</v>
      </c>
      <c r="I83" s="58">
        <f>'IGP2 Governance'!I11</f>
        <v>0</v>
      </c>
      <c r="J83" s="58" t="str">
        <f>'IGP2 Governance'!J11</f>
        <v>Provinces are general-purpose governments that exercise budgetary functions across all functional categories.</v>
      </c>
      <c r="K83" s="58" t="str">
        <f>'IGP2 Governance'!K11</f>
        <v>Municipalities are general-purpose governments that exercise budgetary functions across all functional categories. Their role in concurrent functions is extremely limited.</v>
      </c>
      <c r="L83" s="58">
        <f>'IGP2 Governance'!L11</f>
        <v>0</v>
      </c>
      <c r="M83" s="58">
        <f>'IGP2 Governance'!M11</f>
        <v>0</v>
      </c>
    </row>
    <row r="84" spans="1:13">
      <c r="A84" s="58">
        <f>'IGP2 Governance'!A12</f>
        <v>0</v>
      </c>
      <c r="B84" s="58">
        <f>'IGP2 Governance'!B12</f>
        <v>0</v>
      </c>
      <c r="C84" s="58">
        <f>'IGP2 Governance'!C12</f>
        <v>0</v>
      </c>
      <c r="D84" s="58">
        <f>'IGP2 Governance'!D12</f>
        <v>0</v>
      </c>
      <c r="E84" s="58">
        <f>'IGP2 Governance'!E12</f>
        <v>0</v>
      </c>
      <c r="F84" s="58">
        <f>'IGP2 Governance'!F12</f>
        <v>0</v>
      </c>
      <c r="G84" s="58">
        <f>'IGP2 Governance'!G12</f>
        <v>0</v>
      </c>
      <c r="H84" s="58">
        <f>'IGP2 Governance'!H12</f>
        <v>0</v>
      </c>
      <c r="I84" s="58">
        <f>'IGP2 Governance'!I12</f>
        <v>0</v>
      </c>
      <c r="J84" s="58">
        <f>'IGP2 Governance'!J12</f>
        <v>0</v>
      </c>
      <c r="K84" s="58">
        <f>'IGP2 Governance'!K12</f>
        <v>0</v>
      </c>
      <c r="L84" s="58">
        <f>'IGP2 Governance'!L12</f>
        <v>0</v>
      </c>
      <c r="M84" s="58">
        <f>'IGP2 Governance'!M12</f>
        <v>0</v>
      </c>
    </row>
    <row r="85" spans="1:13">
      <c r="A85" s="58">
        <f>'IGP2 Governance'!A13</f>
        <v>0</v>
      </c>
      <c r="B85" s="58">
        <f>'IGP2 Governance'!B13</f>
        <v>0</v>
      </c>
      <c r="C85" s="58" t="str">
        <f>'IGP2 Governance'!C13</f>
        <v>G2</v>
      </c>
      <c r="D85" s="58" t="str">
        <f>'IGP2 Governance'!D13</f>
        <v>Political characteristics, autonomy and authority</v>
      </c>
      <c r="E85" s="58">
        <f>'IGP2 Governance'!E13</f>
        <v>0</v>
      </c>
      <c r="F85" s="58">
        <f>'IGP2 Governance'!F13</f>
        <v>0</v>
      </c>
      <c r="G85" s="58">
        <f>'IGP2 Governance'!G13</f>
        <v>0</v>
      </c>
      <c r="H85" s="58">
        <f>'IGP2 Governance'!H13</f>
        <v>0</v>
      </c>
      <c r="I85" s="58">
        <f>'IGP2 Governance'!I13</f>
        <v>0</v>
      </c>
      <c r="J85" s="58">
        <f>'IGP2 Governance'!J13</f>
        <v>0</v>
      </c>
      <c r="K85" s="58">
        <f>'IGP2 Governance'!K13</f>
        <v>0</v>
      </c>
      <c r="L85" s="58">
        <f>'IGP2 Governance'!L13</f>
        <v>0</v>
      </c>
      <c r="M85" s="58">
        <f>'IGP2 Governance'!M13</f>
        <v>0</v>
      </c>
    </row>
    <row r="86" spans="1:13">
      <c r="A86" s="58">
        <f>'IGP2 Governance'!A14</f>
        <v>0</v>
      </c>
      <c r="B86" s="58">
        <f>'IGP2 Governance'!B14</f>
        <v>0</v>
      </c>
      <c r="C86" s="58" t="str">
        <f>'IGP2 Governance'!C14</f>
        <v>G2.1A</v>
      </c>
      <c r="D86" s="58" t="str">
        <f>'IGP2 Governance'!D14</f>
        <v>Do subnational entities at this level/tier/type have their own (political/elected) leadership?</v>
      </c>
      <c r="E86" s="58" t="str">
        <f>'IGP2 Governance'!E14</f>
        <v>Yes</v>
      </c>
      <c r="F86" s="58" t="str">
        <f>'IGP2 Governance'!F14</f>
        <v>Yes</v>
      </c>
      <c r="G86" s="58" t="str">
        <f>'IGP2 Governance'!G14</f>
        <v>…</v>
      </c>
      <c r="H86" s="58" t="str">
        <f>'IGP2 Governance'!H14</f>
        <v>…</v>
      </c>
      <c r="I86" s="58">
        <f>'IGP2 Governance'!I14</f>
        <v>0</v>
      </c>
      <c r="J86" s="58" t="str">
        <f>'IGP2 Governance'!J14</f>
        <v>Governors are elected for 4-years terms, and state legislatures are elected for 2-years terms</v>
      </c>
      <c r="K86" s="58" t="str">
        <f>'IGP2 Governance'!K14</f>
        <v>Mayors (intendentes municipales) are elected for 4 years terms, depending on the province. Consecutive reelection is generally allowed in all provinces</v>
      </c>
      <c r="L86" s="58">
        <f>'IGP2 Governance'!L14</f>
        <v>0</v>
      </c>
      <c r="M86" s="58">
        <f>'IGP2 Governance'!M14</f>
        <v>0</v>
      </c>
    </row>
    <row r="87" spans="1:13">
      <c r="A87" s="58">
        <f>'IGP2 Governance'!A15</f>
        <v>0</v>
      </c>
      <c r="B87" s="58">
        <f>'IGP2 Governance'!B15</f>
        <v>0</v>
      </c>
      <c r="C87" s="58" t="str">
        <f>'IGP2 Governance'!C15</f>
        <v>G2.1B</v>
      </c>
      <c r="D87" s="58" t="str">
        <f>'IGP2 Governance'!D15</f>
        <v>Does the political leadership have a degree of autonomy and authoritative decision-making power?</v>
      </c>
      <c r="E87" s="58" t="str">
        <f>'IGP2 Governance'!E15</f>
        <v>Yes</v>
      </c>
      <c r="F87" s="58" t="str">
        <f>'IGP2 Governance'!F15</f>
        <v>Yes</v>
      </c>
      <c r="G87" s="58" t="str">
        <f>'IGP2 Governance'!G15</f>
        <v>…</v>
      </c>
      <c r="H87" s="58" t="str">
        <f>'IGP2 Governance'!H15</f>
        <v>…</v>
      </c>
      <c r="I87" s="58">
        <f>'IGP2 Governance'!I15</f>
        <v>0</v>
      </c>
      <c r="J87" s="58" t="str">
        <f>'IGP2 Governance'!J15</f>
        <v>Province governments have autonomy and authoritative decision-making power over state affairs.</v>
      </c>
      <c r="K87" s="58" t="str">
        <f>'IGP2 Governance'!K15</f>
        <v>Municipal governments have autonomy and authoritative decision-making power over muncipal affairs.</v>
      </c>
      <c r="L87" s="58">
        <f>'IGP2 Governance'!L15</f>
        <v>0</v>
      </c>
      <c r="M87" s="58">
        <f>'IGP2 Governance'!M15</f>
        <v>0</v>
      </c>
    </row>
    <row r="88" spans="1:13">
      <c r="A88" s="58">
        <f>'IGP2 Governance'!A16</f>
        <v>0</v>
      </c>
      <c r="B88" s="58">
        <f>'IGP2 Governance'!B16</f>
        <v>0</v>
      </c>
      <c r="C88" s="58" t="str">
        <f>'IGP2 Governance'!C16</f>
        <v>G2.2A</v>
      </c>
      <c r="D88" s="58" t="str">
        <f>'IGP2 Governance'!D16</f>
        <v>Is the subnational political leadership, at least in part, (directly or indirectly) elected?</v>
      </c>
      <c r="E88" s="58" t="str">
        <f>'IGP2 Governance'!E16</f>
        <v>Yes</v>
      </c>
      <c r="F88" s="58" t="str">
        <f>'IGP2 Governance'!F16</f>
        <v>Yes</v>
      </c>
      <c r="G88" s="58" t="str">
        <f>'IGP2 Governance'!G16</f>
        <v>…</v>
      </c>
      <c r="H88" s="58" t="str">
        <f>'IGP2 Governance'!H16</f>
        <v>…</v>
      </c>
      <c r="I88" s="58">
        <f>'IGP2 Governance'!I16</f>
        <v>0</v>
      </c>
      <c r="J88" s="58">
        <f>'IGP2 Governance'!J16</f>
        <v>0</v>
      </c>
      <c r="K88" s="58">
        <f>'IGP2 Governance'!K16</f>
        <v>0</v>
      </c>
      <c r="L88" s="58">
        <f>'IGP2 Governance'!L16</f>
        <v>0</v>
      </c>
      <c r="M88" s="58">
        <f>'IGP2 Governance'!M16</f>
        <v>0</v>
      </c>
    </row>
    <row r="89" spans="1:13">
      <c r="A89" s="58">
        <f>'IGP2 Governance'!A17</f>
        <v>0</v>
      </c>
      <c r="B89" s="58">
        <f>'IGP2 Governance'!B17</f>
        <v>0</v>
      </c>
      <c r="C89" s="58" t="str">
        <f>'IGP2 Governance'!C17</f>
        <v>G2.2B</v>
      </c>
      <c r="D89" s="58" t="str">
        <f>'IGP2 Governance'!D17</f>
        <v>Do subnational entities have (de jure / de facto) autonomy and authoritative power over political decisions?</v>
      </c>
      <c r="E89" s="58" t="str">
        <f>'IGP2 Governance'!E17</f>
        <v>Yes</v>
      </c>
      <c r="F89" s="58" t="str">
        <f>'IGP2 Governance'!F17</f>
        <v>Yes</v>
      </c>
      <c r="G89" s="58" t="str">
        <f>'IGP2 Governance'!G17</f>
        <v>…</v>
      </c>
      <c r="H89" s="58" t="str">
        <f>'IGP2 Governance'!H17</f>
        <v>…</v>
      </c>
      <c r="I89" s="58">
        <f>'IGP2 Governance'!I17</f>
        <v>0</v>
      </c>
      <c r="J89" s="58" t="str">
        <f>'IGP2 Governance'!J17</f>
        <v>Municipalities have local legislature bodies that enact laws across a wide variety of domains, from civil law to administrative and penal law.</v>
      </c>
      <c r="K89" s="58" t="str">
        <f>'IGP2 Governance'!K17</f>
        <v>Municipalities have local assemblies. Their functions are basically limited to solid waste collection.</v>
      </c>
      <c r="L89" s="58">
        <f>'IGP2 Governance'!L17</f>
        <v>0</v>
      </c>
      <c r="M89" s="58">
        <f>'IGP2 Governance'!M17</f>
        <v>0</v>
      </c>
    </row>
    <row r="90" spans="1:13">
      <c r="A90" s="58">
        <f>'IGP2 Governance'!A18</f>
        <v>0</v>
      </c>
      <c r="B90" s="58">
        <f>'IGP2 Governance'!B18</f>
        <v>0</v>
      </c>
      <c r="C90" s="58" t="str">
        <f>'IGP2 Governance'!C18</f>
        <v>G2.3A</v>
      </c>
      <c r="D90" s="58" t="str">
        <f>'IGP2 Governance'!D18</f>
        <v>Is the subnational political leadership (at least in part) directly elected?</v>
      </c>
      <c r="E90" s="58" t="str">
        <f>'IGP2 Governance'!E18</f>
        <v>Yes</v>
      </c>
      <c r="F90" s="58" t="str">
        <f>'IGP2 Governance'!F18</f>
        <v>Yes</v>
      </c>
      <c r="G90" s="58" t="str">
        <f>'IGP2 Governance'!G18</f>
        <v>…</v>
      </c>
      <c r="H90" s="58" t="str">
        <f>'IGP2 Governance'!H18</f>
        <v>…</v>
      </c>
      <c r="I90" s="58">
        <f>'IGP2 Governance'!I18</f>
        <v>0</v>
      </c>
      <c r="J90" s="58">
        <f>'IGP2 Governance'!J18</f>
        <v>0</v>
      </c>
      <c r="K90" s="58">
        <f>'IGP2 Governance'!K18</f>
        <v>0</v>
      </c>
      <c r="L90" s="58">
        <f>'IGP2 Governance'!L18</f>
        <v>0</v>
      </c>
      <c r="M90" s="58">
        <f>'IGP2 Governance'!M18</f>
        <v>0</v>
      </c>
    </row>
    <row r="91" spans="1:13">
      <c r="A91" s="58">
        <f>'IGP2 Governance'!A19</f>
        <v>0</v>
      </c>
      <c r="B91" s="58">
        <f>'IGP2 Governance'!B19</f>
        <v>0</v>
      </c>
      <c r="C91" s="58" t="str">
        <f>'IGP2 Governance'!C19</f>
        <v>G2.3B</v>
      </c>
      <c r="D91" s="58" t="str">
        <f>'IGP2 Governance'!D19</f>
        <v>Do subnational entities have extensive autonomy and authoritative power over political decisions?</v>
      </c>
      <c r="E91" s="58" t="str">
        <f>'IGP2 Governance'!E19</f>
        <v>Yes</v>
      </c>
      <c r="F91" s="58" t="str">
        <f>'IGP2 Governance'!F19</f>
        <v>Yes</v>
      </c>
      <c r="G91" s="58" t="str">
        <f>'IGP2 Governance'!G19</f>
        <v>…</v>
      </c>
      <c r="H91" s="58" t="str">
        <f>'IGP2 Governance'!H19</f>
        <v>…</v>
      </c>
      <c r="I91" s="58">
        <f>'IGP2 Governance'!I19</f>
        <v>0</v>
      </c>
      <c r="J91" s="58" t="str">
        <f>'IGP2 Governance'!J19</f>
        <v>Provinces' discretionary spending represents, on average 45% of total budget</v>
      </c>
      <c r="K91" s="58" t="str">
        <f>'IGP2 Governance'!K19</f>
        <v>Municipalities' discretionary spending represents between 30 and 40% of total budget</v>
      </c>
      <c r="L91" s="58">
        <f>'IGP2 Governance'!L19</f>
        <v>0</v>
      </c>
      <c r="M91" s="58">
        <f>'IGP2 Governance'!M19</f>
        <v>0</v>
      </c>
    </row>
    <row r="92" spans="1:13">
      <c r="A92" s="58">
        <f>'IGP2 Governance'!A20</f>
        <v>0</v>
      </c>
      <c r="B92" s="58">
        <f>'IGP2 Governance'!B20</f>
        <v>0</v>
      </c>
      <c r="C92" s="58">
        <f>'IGP2 Governance'!C20</f>
        <v>0</v>
      </c>
      <c r="D92" s="58">
        <f>'IGP2 Governance'!D20</f>
        <v>0</v>
      </c>
      <c r="E92" s="58">
        <f>'IGP2 Governance'!E20</f>
        <v>0</v>
      </c>
      <c r="F92" s="58">
        <f>'IGP2 Governance'!F20</f>
        <v>0</v>
      </c>
      <c r="G92" s="58">
        <f>'IGP2 Governance'!G20</f>
        <v>0</v>
      </c>
      <c r="H92" s="58">
        <f>'IGP2 Governance'!H20</f>
        <v>0</v>
      </c>
      <c r="I92" s="58">
        <f>'IGP2 Governance'!I20</f>
        <v>0</v>
      </c>
      <c r="J92" s="58">
        <f>'IGP2 Governance'!J20</f>
        <v>0</v>
      </c>
      <c r="K92" s="58">
        <f>'IGP2 Governance'!K20</f>
        <v>0</v>
      </c>
      <c r="L92" s="58">
        <f>'IGP2 Governance'!L20</f>
        <v>0</v>
      </c>
      <c r="M92" s="58">
        <f>'IGP2 Governance'!M20</f>
        <v>0</v>
      </c>
    </row>
    <row r="93" spans="1:13">
      <c r="A93" s="58">
        <f>'IGP2 Governance'!A21</f>
        <v>0</v>
      </c>
      <c r="B93" s="58">
        <f>'IGP2 Governance'!B21</f>
        <v>0</v>
      </c>
      <c r="C93" s="58" t="str">
        <f>'IGP2 Governance'!C21</f>
        <v>G3</v>
      </c>
      <c r="D93" s="58" t="str">
        <f>'IGP2 Governance'!D21</f>
        <v>Administrative characteristics, autonomy and authority</v>
      </c>
      <c r="E93" s="58">
        <f>'IGP2 Governance'!E21</f>
        <v>0</v>
      </c>
      <c r="F93" s="58">
        <f>'IGP2 Governance'!F21</f>
        <v>0</v>
      </c>
      <c r="G93" s="58">
        <f>'IGP2 Governance'!G21</f>
        <v>0</v>
      </c>
      <c r="H93" s="58">
        <f>'IGP2 Governance'!H21</f>
        <v>0</v>
      </c>
      <c r="I93" s="58">
        <f>'IGP2 Governance'!I21</f>
        <v>0</v>
      </c>
      <c r="J93" s="58">
        <f>'IGP2 Governance'!J21</f>
        <v>0</v>
      </c>
      <c r="K93" s="58">
        <f>'IGP2 Governance'!K21</f>
        <v>0</v>
      </c>
      <c r="L93" s="58">
        <f>'IGP2 Governance'!L21</f>
        <v>0</v>
      </c>
      <c r="M93" s="58">
        <f>'IGP2 Governance'!M21</f>
        <v>0</v>
      </c>
    </row>
    <row r="94" spans="1:13">
      <c r="A94" s="58">
        <f>'IGP2 Governance'!A22</f>
        <v>0</v>
      </c>
      <c r="B94" s="58">
        <f>'IGP2 Governance'!B22</f>
        <v>0</v>
      </c>
      <c r="C94" s="58" t="str">
        <f>'IGP2 Governance'!C22</f>
        <v>G3.1</v>
      </c>
      <c r="D94" s="58" t="str">
        <f>'IGP2 Governance'!D22</f>
        <v>Do subnational entities at this level/tier/type have (employ) their own officers?</v>
      </c>
      <c r="E94" s="58" t="str">
        <f>'IGP2 Governance'!E22</f>
        <v>Yes</v>
      </c>
      <c r="F94" s="58" t="str">
        <f>'IGP2 Governance'!F22</f>
        <v>Yes</v>
      </c>
      <c r="G94" s="58" t="str">
        <f>'IGP2 Governance'!G22</f>
        <v>…</v>
      </c>
      <c r="H94" s="58" t="str">
        <f>'IGP2 Governance'!H22</f>
        <v>…</v>
      </c>
      <c r="I94" s="58">
        <f>'IGP2 Governance'!I22</f>
        <v>0</v>
      </c>
      <c r="J94" s="58">
        <f>'IGP2 Governance'!J22</f>
        <v>0</v>
      </c>
      <c r="K94" s="58">
        <f>'IGP2 Governance'!K22</f>
        <v>0</v>
      </c>
      <c r="L94" s="58">
        <f>'IGP2 Governance'!L22</f>
        <v>0</v>
      </c>
      <c r="M94" s="58">
        <f>'IGP2 Governance'!M22</f>
        <v>0</v>
      </c>
    </row>
    <row r="95" spans="1:13">
      <c r="A95" s="221"/>
      <c r="B95" s="221"/>
      <c r="C95" s="221"/>
      <c r="D95" s="221"/>
      <c r="E95" s="221"/>
      <c r="F95" s="221"/>
      <c r="G95" s="221"/>
      <c r="H95" s="221"/>
      <c r="I95" s="221"/>
      <c r="J95" s="221"/>
      <c r="K95" s="221"/>
      <c r="L95" s="221"/>
      <c r="M95" s="221"/>
    </row>
    <row r="96" spans="1:13">
      <c r="A96" s="58">
        <f>'IGP2 Governance'!A23</f>
        <v>0</v>
      </c>
      <c r="B96" s="58">
        <f>'IGP2 Governance'!B23</f>
        <v>0</v>
      </c>
      <c r="C96" s="58" t="str">
        <f>'IGP2 Governance'!C23</f>
        <v>G3.2A</v>
      </c>
      <c r="D96" s="58" t="str">
        <f>'IGP2 Governance'!D23</f>
        <v>Do subnational entities have, and authoritatively manage, their CEO and most/all of their own officers?</v>
      </c>
      <c r="E96" s="58" t="str">
        <f>'IGP2 Governance'!E23</f>
        <v>Yes</v>
      </c>
      <c r="F96" s="58" t="str">
        <f>'IGP2 Governance'!F23</f>
        <v>Yes</v>
      </c>
      <c r="G96" s="58" t="str">
        <f>'IGP2 Governance'!G23</f>
        <v>…</v>
      </c>
      <c r="H96" s="58" t="str">
        <f>'IGP2 Governance'!H23</f>
        <v>…</v>
      </c>
      <c r="I96" s="58">
        <f>'IGP2 Governance'!I23</f>
        <v>0</v>
      </c>
      <c r="J96" s="58">
        <f>'IGP2 Governance'!J23</f>
        <v>0</v>
      </c>
      <c r="K96" s="58">
        <f>'IGP2 Governance'!K23</f>
        <v>0</v>
      </c>
      <c r="L96" s="58">
        <f>'IGP2 Governance'!L23</f>
        <v>0</v>
      </c>
      <c r="M96" s="58">
        <f>'IGP2 Governance'!M23</f>
        <v>0</v>
      </c>
    </row>
    <row r="97" spans="1:13">
      <c r="A97" s="58">
        <f>'IGP2 Governance'!A24</f>
        <v>0</v>
      </c>
      <c r="B97" s="58">
        <f>'IGP2 Governance'!B24</f>
        <v>0</v>
      </c>
      <c r="C97" s="58" t="str">
        <f>'IGP2 Governance'!C24</f>
        <v>G3.2B</v>
      </c>
      <c r="D97" s="58" t="str">
        <f>'IGP2 Governance'!D24</f>
        <v>Do subnational entities have, and authoritatively manage, their own staff?</v>
      </c>
      <c r="E97" s="58" t="str">
        <f>'IGP2 Governance'!E24</f>
        <v>Yes</v>
      </c>
      <c r="F97" s="58" t="str">
        <f>'IGP2 Governance'!F24</f>
        <v>Yes</v>
      </c>
      <c r="G97" s="58" t="str">
        <f>'IGP2 Governance'!G24</f>
        <v>…</v>
      </c>
      <c r="H97" s="58" t="str">
        <f>'IGP2 Governance'!H24</f>
        <v>…</v>
      </c>
      <c r="I97" s="58">
        <f>'IGP2 Governance'!I24</f>
        <v>0</v>
      </c>
      <c r="J97" s="58">
        <f>'IGP2 Governance'!J24</f>
        <v>0</v>
      </c>
      <c r="K97" s="58">
        <f>'IGP2 Governance'!K24</f>
        <v>0</v>
      </c>
      <c r="L97" s="58">
        <f>'IGP2 Governance'!L24</f>
        <v>0</v>
      </c>
      <c r="M97" s="58">
        <f>'IGP2 Governance'!M24</f>
        <v>0</v>
      </c>
    </row>
    <row r="98" spans="1:13">
      <c r="A98" s="58">
        <f>'IGP2 Governance'!A25</f>
        <v>0</v>
      </c>
      <c r="B98" s="58">
        <f>'IGP2 Governance'!B25</f>
        <v>0</v>
      </c>
      <c r="C98" s="58" t="str">
        <f>'IGP2 Governance'!C25</f>
        <v>G3.2C</v>
      </c>
      <c r="D98" s="58" t="str">
        <f>'IGP2 Governance'!D25</f>
        <v>Do subnational entities have (de jure / de facto) autonomy and authoritative power over admin. decisions?</v>
      </c>
      <c r="E98" s="58" t="str">
        <f>'IGP2 Governance'!E25</f>
        <v>Yes</v>
      </c>
      <c r="F98" s="58" t="str">
        <f>'IGP2 Governance'!F25</f>
        <v>Yes</v>
      </c>
      <c r="G98" s="58" t="str">
        <f>'IGP2 Governance'!G25</f>
        <v>…</v>
      </c>
      <c r="H98" s="58" t="str">
        <f>'IGP2 Governance'!H25</f>
        <v>…</v>
      </c>
      <c r="I98" s="58">
        <f>'IGP2 Governance'!I25</f>
        <v>0</v>
      </c>
      <c r="J98" s="58" t="str">
        <f>'IGP2 Governance'!J25</f>
        <v>Some transfers are earmarked for specific functions (health, education, public security), which partly curtails the administrative autonomy of provinces, but not sufficiently to impact their institutional nature.</v>
      </c>
      <c r="K98" s="58" t="str">
        <f>'IGP2 Governance'!K25</f>
        <v>Municipalities are highly dependent on transfers, which partly curtails their administrative autonomy. Their functions are also mostly limited to basically solid waste collection and general government functions</v>
      </c>
      <c r="L98" s="58">
        <f>'IGP2 Governance'!L25</f>
        <v>0</v>
      </c>
      <c r="M98" s="58">
        <f>'IGP2 Governance'!M25</f>
        <v>0</v>
      </c>
    </row>
    <row r="99" spans="1:13">
      <c r="A99" s="58">
        <f>'IGP2 Governance'!A26</f>
        <v>0</v>
      </c>
      <c r="B99" s="58">
        <f>'IGP2 Governance'!B26</f>
        <v>0</v>
      </c>
      <c r="C99" s="58" t="str">
        <f>'IGP2 Governance'!C26</f>
        <v>G3.3A</v>
      </c>
      <c r="D99" s="58" t="str">
        <f>'IGP2 Governance'!D26</f>
        <v>Do subnational entities have, select, and authoritatively manage, their CEO and all of their own officers?</v>
      </c>
      <c r="E99" s="58" t="str">
        <f>'IGP2 Governance'!E26</f>
        <v>Yes</v>
      </c>
      <c r="F99" s="58" t="str">
        <f>'IGP2 Governance'!F26</f>
        <v>Yes</v>
      </c>
      <c r="G99" s="58" t="str">
        <f>'IGP2 Governance'!G26</f>
        <v>…</v>
      </c>
      <c r="H99" s="58" t="str">
        <f>'IGP2 Governance'!H26</f>
        <v>…</v>
      </c>
      <c r="I99" s="58">
        <f>'IGP2 Governance'!I26</f>
        <v>0</v>
      </c>
      <c r="J99" s="58">
        <f>'IGP2 Governance'!J26</f>
        <v>0</v>
      </c>
      <c r="K99" s="58">
        <f>'IGP2 Governance'!K26</f>
        <v>0</v>
      </c>
      <c r="L99" s="58">
        <f>'IGP2 Governance'!L26</f>
        <v>0</v>
      </c>
      <c r="M99" s="58">
        <f>'IGP2 Governance'!M26</f>
        <v>0</v>
      </c>
    </row>
    <row r="100" spans="1:13">
      <c r="A100" s="58">
        <f>'IGP2 Governance'!A27</f>
        <v>0</v>
      </c>
      <c r="B100" s="58">
        <f>'IGP2 Governance'!B27</f>
        <v>0</v>
      </c>
      <c r="C100" s="58" t="str">
        <f>'IGP2 Governance'!C27</f>
        <v>G3.3B</v>
      </c>
      <c r="D100" s="58" t="str">
        <f>'IGP2 Governance'!D27</f>
        <v>Do subnational entities have, select, and authoritatively manage, their own staff?</v>
      </c>
      <c r="E100" s="58" t="str">
        <f>'IGP2 Governance'!E27</f>
        <v>Yes</v>
      </c>
      <c r="F100" s="58" t="str">
        <f>'IGP2 Governance'!F27</f>
        <v>Yes</v>
      </c>
      <c r="G100" s="58" t="str">
        <f>'IGP2 Governance'!G27</f>
        <v>…</v>
      </c>
      <c r="H100" s="58" t="str">
        <f>'IGP2 Governance'!H27</f>
        <v>…</v>
      </c>
      <c r="I100" s="58">
        <f>'IGP2 Governance'!I27</f>
        <v>0</v>
      </c>
      <c r="J100" s="58">
        <f>'IGP2 Governance'!J27</f>
        <v>0</v>
      </c>
      <c r="K100" s="58">
        <f>'IGP2 Governance'!K27</f>
        <v>0</v>
      </c>
      <c r="L100" s="58">
        <f>'IGP2 Governance'!L27</f>
        <v>0</v>
      </c>
      <c r="M100" s="58">
        <f>'IGP2 Governance'!M27</f>
        <v>0</v>
      </c>
    </row>
    <row r="101" spans="1:13">
      <c r="A101" s="58">
        <f>'IGP2 Governance'!A28</f>
        <v>0</v>
      </c>
      <c r="B101" s="58">
        <f>'IGP2 Governance'!B28</f>
        <v>0</v>
      </c>
      <c r="C101" s="58" t="str">
        <f>'IGP2 Governance'!C28</f>
        <v>G3.3C</v>
      </c>
      <c r="D101" s="58" t="str">
        <f>'IGP2 Governance'!D28</f>
        <v>Do subnational entities have extensive autonomy and authoritative power over admin. decisions?</v>
      </c>
      <c r="E101" s="58" t="str">
        <f>'IGP2 Governance'!E28</f>
        <v>Yes</v>
      </c>
      <c r="F101" s="58" t="str">
        <f>'IGP2 Governance'!F28</f>
        <v>Yes</v>
      </c>
      <c r="G101" s="58" t="str">
        <f>'IGP2 Governance'!G28</f>
        <v>…</v>
      </c>
      <c r="H101" s="58" t="str">
        <f>'IGP2 Governance'!H28</f>
        <v>…</v>
      </c>
      <c r="I101" s="58">
        <f>'IGP2 Governance'!I28</f>
        <v>0</v>
      </c>
      <c r="J101" s="58">
        <f>'IGP2 Governance'!J28</f>
        <v>0</v>
      </c>
      <c r="K101" s="58">
        <f>'IGP2 Governance'!K28</f>
        <v>0</v>
      </c>
      <c r="L101" s="58">
        <f>'IGP2 Governance'!L28</f>
        <v>0</v>
      </c>
      <c r="M101" s="58">
        <f>'IGP2 Governance'!M28</f>
        <v>0</v>
      </c>
    </row>
    <row r="102" spans="1:13">
      <c r="A102" s="58">
        <f>'IGP2 Governance'!A29</f>
        <v>0</v>
      </c>
      <c r="B102" s="58">
        <f>'IGP2 Governance'!B29</f>
        <v>0</v>
      </c>
      <c r="C102" s="58">
        <f>'IGP2 Governance'!C29</f>
        <v>0</v>
      </c>
      <c r="D102" s="58">
        <f>'IGP2 Governance'!D29</f>
        <v>0</v>
      </c>
      <c r="E102" s="58">
        <f>'IGP2 Governance'!E29</f>
        <v>0</v>
      </c>
      <c r="F102" s="58">
        <f>'IGP2 Governance'!F29</f>
        <v>0</v>
      </c>
      <c r="G102" s="58">
        <f>'IGP2 Governance'!G29</f>
        <v>0</v>
      </c>
      <c r="H102" s="58">
        <f>'IGP2 Governance'!H29</f>
        <v>0</v>
      </c>
      <c r="I102" s="58">
        <f>'IGP2 Governance'!I29</f>
        <v>0</v>
      </c>
      <c r="J102" s="58">
        <f>'IGP2 Governance'!J29</f>
        <v>0</v>
      </c>
      <c r="K102" s="58">
        <f>'IGP2 Governance'!K29</f>
        <v>0</v>
      </c>
      <c r="L102" s="58">
        <f>'IGP2 Governance'!L29</f>
        <v>0</v>
      </c>
      <c r="M102" s="58">
        <f>'IGP2 Governance'!M29</f>
        <v>0</v>
      </c>
    </row>
    <row r="103" spans="1:13">
      <c r="A103" s="58">
        <f>'IGP2 Governance'!A30</f>
        <v>0</v>
      </c>
      <c r="B103" s="58">
        <f>'IGP2 Governance'!B30</f>
        <v>0</v>
      </c>
      <c r="C103" s="58" t="str">
        <f>'IGP2 Governance'!C30</f>
        <v>G4</v>
      </c>
      <c r="D103" s="58" t="str">
        <f>'IGP2 Governance'!D30</f>
        <v>Fiscal/budgetary characteristics, autonomy and authority</v>
      </c>
      <c r="E103" s="58">
        <f>'IGP2 Governance'!E30</f>
        <v>0</v>
      </c>
      <c r="F103" s="58">
        <f>'IGP2 Governance'!F30</f>
        <v>0</v>
      </c>
      <c r="G103" s="58">
        <f>'IGP2 Governance'!G30</f>
        <v>0</v>
      </c>
      <c r="H103" s="58">
        <f>'IGP2 Governance'!H30</f>
        <v>0</v>
      </c>
      <c r="I103" s="58">
        <f>'IGP2 Governance'!I30</f>
        <v>0</v>
      </c>
      <c r="J103" s="58">
        <f>'IGP2 Governance'!J30</f>
        <v>0</v>
      </c>
      <c r="K103" s="58">
        <f>'IGP2 Governance'!K30</f>
        <v>0</v>
      </c>
      <c r="L103" s="58">
        <f>'IGP2 Governance'!L30</f>
        <v>0</v>
      </c>
      <c r="M103" s="58">
        <f>'IGP2 Governance'!M30</f>
        <v>0</v>
      </c>
    </row>
    <row r="104" spans="1:13">
      <c r="A104" s="58">
        <f>'IGP2 Governance'!A31</f>
        <v>0</v>
      </c>
      <c r="B104" s="58">
        <f>'IGP2 Governance'!B31</f>
        <v>0</v>
      </c>
      <c r="C104" s="58" t="str">
        <f>'IGP2 Governance'!C31</f>
        <v>G4.1A</v>
      </c>
      <c r="D104" s="58" t="str">
        <f>'IGP2 Governance'!D31</f>
        <v>Do subnational entities at this level/tier/type own assets and raise funds in own name?</v>
      </c>
      <c r="E104" s="58" t="str">
        <f>'IGP2 Governance'!E31</f>
        <v>Yes</v>
      </c>
      <c r="F104" s="58" t="str">
        <f>'IGP2 Governance'!F31</f>
        <v>Yes</v>
      </c>
      <c r="G104" s="58" t="str">
        <f>'IGP2 Governance'!G31</f>
        <v>…</v>
      </c>
      <c r="H104" s="58" t="str">
        <f>'IGP2 Governance'!H31</f>
        <v>…</v>
      </c>
      <c r="I104" s="58">
        <f>'IGP2 Governance'!I31</f>
        <v>0</v>
      </c>
      <c r="J104" s="58" t="str">
        <f>'IGP2 Governance'!J31</f>
        <v>Provinces raise taxes. Their main source of discretionary own-source revenues is the income tax. Own-source revenues represent 40% of their total revenue. Provinces can create their own taxes, and sometimes there is overlap and concurrence with federal taxes. Provinces raise property taxes.</v>
      </c>
      <c r="K104" s="58" t="str">
        <f>'IGP2 Governance'!K31</f>
        <v>Municipalities raise taxes, though their main source of revenue is non-tax revenue, such as contributions related to solid waste colleciton. Municipal taxes are determined at the province level</v>
      </c>
      <c r="L104" s="58">
        <f>'IGP2 Governance'!L31</f>
        <v>0</v>
      </c>
      <c r="M104" s="58">
        <f>'IGP2 Governance'!M31</f>
        <v>0</v>
      </c>
    </row>
    <row r="105" spans="1:13">
      <c r="A105" s="58">
        <f>'IGP2 Governance'!A32</f>
        <v>0</v>
      </c>
      <c r="B105" s="58">
        <f>'IGP2 Governance'!B32</f>
        <v>0</v>
      </c>
      <c r="C105" s="58" t="str">
        <f>'IGP2 Governance'!C32</f>
        <v>G4.1B</v>
      </c>
      <c r="D105" s="58" t="str">
        <f>'IGP2 Governance'!D32</f>
        <v>Do subnational entities at this level/tier/type have their own budget?</v>
      </c>
      <c r="E105" s="58" t="str">
        <f>'IGP2 Governance'!E32</f>
        <v>Yes</v>
      </c>
      <c r="F105" s="58" t="str">
        <f>'IGP2 Governance'!F32</f>
        <v>Yes</v>
      </c>
      <c r="G105" s="58" t="str">
        <f>'IGP2 Governance'!G32</f>
        <v>…</v>
      </c>
      <c r="H105" s="58" t="str">
        <f>'IGP2 Governance'!H32</f>
        <v>…</v>
      </c>
      <c r="I105" s="58">
        <f>'IGP2 Governance'!I32</f>
        <v>0</v>
      </c>
      <c r="J105" s="58">
        <f>'IGP2 Governance'!J32</f>
        <v>0</v>
      </c>
      <c r="K105" s="58" t="str">
        <f>'IGP2 Governance'!K32</f>
        <v>Municipalities have their own budgets, fully independent from the federal and provincial level.</v>
      </c>
      <c r="L105" s="58">
        <f>'IGP2 Governance'!L32</f>
        <v>0</v>
      </c>
      <c r="M105" s="58">
        <f>'IGP2 Governance'!M32</f>
        <v>0</v>
      </c>
    </row>
    <row r="106" spans="1:13">
      <c r="A106" s="58">
        <f>'IGP2 Governance'!A33</f>
        <v>0</v>
      </c>
      <c r="B106" s="58">
        <f>'IGP2 Governance'!B33</f>
        <v>0</v>
      </c>
      <c r="C106" s="58" t="str">
        <f>'IGP2 Governance'!C33</f>
        <v>G4.1C</v>
      </c>
      <c r="D106" s="58" t="str">
        <f>'IGP2 Governance'!D33</f>
        <v>Do subnational entities at this level/tier/type prepare and adopt their own budgets?</v>
      </c>
      <c r="E106" s="58" t="str">
        <f>'IGP2 Governance'!E33</f>
        <v>Yes</v>
      </c>
      <c r="F106" s="58" t="str">
        <f>'IGP2 Governance'!F33</f>
        <v>Yes</v>
      </c>
      <c r="G106" s="58" t="str">
        <f>'IGP2 Governance'!G33</f>
        <v>…</v>
      </c>
      <c r="H106" s="58" t="str">
        <f>'IGP2 Governance'!H33</f>
        <v>…</v>
      </c>
      <c r="I106" s="58">
        <f>'IGP2 Governance'!I33</f>
        <v>0</v>
      </c>
      <c r="J106" s="58" t="str">
        <f>'IGP2 Governance'!J33</f>
        <v>Provincial governments prepare and approve their own budgets. About 60% of provincial revenues come from federal transfers, of which 30% is earmarked transfers and 30% is discretionary transfers. The city of Buenos Aires has a higher degree of fiscal autonomy than the rest of provincial governments</v>
      </c>
      <c r="K106" s="58" t="str">
        <f>'IGP2 Governance'!K33</f>
        <v xml:space="preserve">Municipal governments prepare and approve their own budgets. </v>
      </c>
      <c r="L106" s="58">
        <f>'IGP2 Governance'!L33</f>
        <v>0</v>
      </c>
      <c r="M106" s="58">
        <f>'IGP2 Governance'!M33</f>
        <v>0</v>
      </c>
    </row>
    <row r="107" spans="1:13">
      <c r="A107" s="58">
        <f>'IGP2 Governance'!A34</f>
        <v>0</v>
      </c>
      <c r="B107" s="58">
        <f>'IGP2 Governance'!B34</f>
        <v>0</v>
      </c>
      <c r="C107" s="58" t="str">
        <f>'IGP2 Governance'!C34</f>
        <v>G4.2A</v>
      </c>
      <c r="D107" s="58" t="str">
        <f>'IGP2 Governance'!D34</f>
        <v>Do subnational entities hold and manage their own funds outside of the higher-level treasury?</v>
      </c>
      <c r="E107" s="58" t="str">
        <f>'IGP2 Governance'!E34</f>
        <v>Yes</v>
      </c>
      <c r="F107" s="58" t="str">
        <f>'IGP2 Governance'!F34</f>
        <v>Yes</v>
      </c>
      <c r="G107" s="58" t="str">
        <f>'IGP2 Governance'!G34</f>
        <v>…</v>
      </c>
      <c r="H107" s="58" t="str">
        <f>'IGP2 Governance'!H34</f>
        <v>…</v>
      </c>
      <c r="I107" s="58">
        <f>'IGP2 Governance'!I34</f>
        <v>0</v>
      </c>
      <c r="J107" s="58" t="str">
        <f>'IGP2 Governance'!J34</f>
        <v>Ex post province-level audits are carried out for earmarked transfers</v>
      </c>
      <c r="K107" s="58" t="str">
        <f>'IGP2 Governance'!K34</f>
        <v>Ex post province-level audits are carried out for earmarked transfers</v>
      </c>
      <c r="L107" s="58">
        <f>'IGP2 Governance'!L34</f>
        <v>0</v>
      </c>
      <c r="M107" s="58">
        <f>'IGP2 Governance'!M34</f>
        <v>0</v>
      </c>
    </row>
    <row r="108" spans="1:13">
      <c r="A108" s="58">
        <f>'IGP2 Governance'!A35</f>
        <v>0</v>
      </c>
      <c r="B108" s="58">
        <f>'IGP2 Governance'!B35</f>
        <v>0</v>
      </c>
      <c r="C108" s="58" t="str">
        <f>'IGP2 Governance'!C35</f>
        <v>G4.2B</v>
      </c>
      <c r="D108" s="58" t="str">
        <f>'IGP2 Governance'!D35</f>
        <v>Do subnational entities have  (de jure / de facto) autonomy and authoritative power over fiscal decisions?</v>
      </c>
      <c r="E108" s="58" t="str">
        <f>'IGP2 Governance'!E35</f>
        <v>Yes</v>
      </c>
      <c r="F108" s="58" t="str">
        <f>'IGP2 Governance'!F35</f>
        <v>Yes</v>
      </c>
      <c r="G108" s="58" t="str">
        <f>'IGP2 Governance'!G35</f>
        <v>…</v>
      </c>
      <c r="H108" s="58" t="str">
        <f>'IGP2 Governance'!H35</f>
        <v>…</v>
      </c>
      <c r="I108" s="58">
        <f>'IGP2 Governance'!I35</f>
        <v>0</v>
      </c>
      <c r="J108" s="58" t="str">
        <f>'IGP2 Governance'!J35</f>
        <v>Provinces have full autonomy over non-earmarked transfers and own-source revenues, which represent around 45% of the budget.</v>
      </c>
      <c r="K108" s="58" t="str">
        <f>'IGP2 Governance'!K35</f>
        <v>Munis have full autonomy over non-earmarked transfers and own-source revenues, which ranges between 30 and 50% of the budget.</v>
      </c>
      <c r="L108" s="58">
        <f>'IGP2 Governance'!L35</f>
        <v>0</v>
      </c>
      <c r="M108" s="58">
        <f>'IGP2 Governance'!M35</f>
        <v>0</v>
      </c>
    </row>
    <row r="109" spans="1:13">
      <c r="A109" s="58">
        <f>'IGP2 Governance'!A36</f>
        <v>0</v>
      </c>
      <c r="B109" s="58">
        <f>'IGP2 Governance'!B36</f>
        <v>0</v>
      </c>
      <c r="C109" s="58" t="str">
        <f>'IGP2 Governance'!C36</f>
        <v>G4.3</v>
      </c>
      <c r="D109" s="58" t="str">
        <f>'IGP2 Governance'!D36</f>
        <v>Do subnational entities have extensive autonomy and authoritative power over budget/fiscal decisions?</v>
      </c>
      <c r="E109" s="58" t="str">
        <f>'IGP2 Governance'!E36</f>
        <v>Yes</v>
      </c>
      <c r="F109" s="58" t="str">
        <f>'IGP2 Governance'!F36</f>
        <v>Yes</v>
      </c>
      <c r="G109" s="58" t="str">
        <f>'IGP2 Governance'!G36</f>
        <v>…</v>
      </c>
      <c r="H109" s="58" t="str">
        <f>'IGP2 Governance'!H36</f>
        <v>…</v>
      </c>
      <c r="I109" s="58">
        <f>'IGP2 Governance'!I36</f>
        <v>0</v>
      </c>
      <c r="J109" s="58">
        <f>'IGP2 Governance'!J36</f>
        <v>0</v>
      </c>
      <c r="K109" s="58">
        <f>'IGP2 Governance'!K36</f>
        <v>0</v>
      </c>
      <c r="L109" s="58">
        <f>'IGP2 Governance'!L36</f>
        <v>0</v>
      </c>
      <c r="M109" s="58">
        <f>'IGP2 Governance'!M36</f>
        <v>0</v>
      </c>
    </row>
    <row r="110" spans="1:13">
      <c r="A110" s="58">
        <f>'IGP2 Governance'!A37</f>
        <v>0</v>
      </c>
      <c r="B110" s="58">
        <f>'IGP2 Governance'!B37</f>
        <v>0</v>
      </c>
      <c r="C110" s="58">
        <f>'IGP2 Governance'!C37</f>
        <v>0</v>
      </c>
      <c r="D110" s="58">
        <f>'IGP2 Governance'!D37</f>
        <v>0</v>
      </c>
      <c r="E110" s="58">
        <f>'IGP2 Governance'!E37</f>
        <v>0</v>
      </c>
      <c r="F110" s="58">
        <f>'IGP2 Governance'!F37</f>
        <v>0</v>
      </c>
      <c r="G110" s="58">
        <f>'IGP2 Governance'!G37</f>
        <v>0</v>
      </c>
      <c r="H110" s="58">
        <f>'IGP2 Governance'!H37</f>
        <v>0</v>
      </c>
      <c r="I110" s="58">
        <f>'IGP2 Governance'!I37</f>
        <v>0</v>
      </c>
      <c r="J110" s="58">
        <f>'IGP2 Governance'!J37</f>
        <v>0</v>
      </c>
      <c r="K110" s="58">
        <f>'IGP2 Governance'!K37</f>
        <v>0</v>
      </c>
      <c r="L110" s="58">
        <f>'IGP2 Governance'!L37</f>
        <v>0</v>
      </c>
      <c r="M110" s="58">
        <f>'IGP2 Governance'!M37</f>
        <v>0</v>
      </c>
    </row>
    <row r="111" spans="1:13">
      <c r="A111" s="58">
        <f>'IGP2 Governance'!A38</f>
        <v>0</v>
      </c>
      <c r="B111" s="58">
        <f>'IGP2 Governance'!B38</f>
        <v>0</v>
      </c>
      <c r="C111" s="58">
        <f>'IGP2 Governance'!C38</f>
        <v>0</v>
      </c>
      <c r="D111" s="58" t="str">
        <f>'IGP2 Governance'!D38</f>
        <v>Governance of non-devolved subnational entities (empowered field administration?)</v>
      </c>
      <c r="E111" s="58">
        <f>'IGP2 Governance'!E38</f>
        <v>0</v>
      </c>
      <c r="F111" s="58">
        <f>'IGP2 Governance'!F38</f>
        <v>0</v>
      </c>
      <c r="G111" s="58">
        <f>'IGP2 Governance'!G38</f>
        <v>0</v>
      </c>
      <c r="H111" s="58">
        <f>'IGP2 Governance'!H38</f>
        <v>0</v>
      </c>
      <c r="I111" s="58">
        <f>'IGP2 Governance'!I38</f>
        <v>0</v>
      </c>
      <c r="J111" s="58">
        <f>'IGP2 Governance'!J38</f>
        <v>0</v>
      </c>
      <c r="K111" s="58">
        <f>'IGP2 Governance'!K38</f>
        <v>0</v>
      </c>
      <c r="L111" s="58">
        <f>'IGP2 Governance'!L38</f>
        <v>0</v>
      </c>
      <c r="M111" s="58">
        <f>'IGP2 Governance'!M38</f>
        <v>0</v>
      </c>
    </row>
    <row r="112" spans="1:13">
      <c r="A112" s="58">
        <f>'IGP2 Governance'!A39</f>
        <v>0</v>
      </c>
      <c r="B112" s="58">
        <f>'IGP2 Governance'!B39</f>
        <v>0</v>
      </c>
      <c r="C112" s="58">
        <f>'IGP2 Governance'!C39</f>
        <v>0</v>
      </c>
      <c r="D112" s="58" t="str">
        <f>'IGP2 Governance'!D39</f>
        <v xml:space="preserve">Do subnational entities administratively form a hierarchical part of the higher-level government?  </v>
      </c>
      <c r="E112" s="58" t="str">
        <f>'IGP2 Governance'!E39</f>
        <v>…</v>
      </c>
      <c r="F112" s="58" t="str">
        <f>'IGP2 Governance'!F39</f>
        <v>…</v>
      </c>
      <c r="G112" s="58" t="str">
        <f>'IGP2 Governance'!G39</f>
        <v>…</v>
      </c>
      <c r="H112" s="58" t="str">
        <f>'IGP2 Governance'!H39</f>
        <v>…</v>
      </c>
      <c r="I112" s="58">
        <f>'IGP2 Governance'!I39</f>
        <v>0</v>
      </c>
      <c r="J112" s="58">
        <f>'IGP2 Governance'!J39</f>
        <v>0</v>
      </c>
      <c r="K112" s="58">
        <f>'IGP2 Governance'!K39</f>
        <v>0</v>
      </c>
      <c r="L112" s="58">
        <f>'IGP2 Governance'!L39</f>
        <v>0</v>
      </c>
      <c r="M112" s="58">
        <f>'IGP2 Governance'!M39</f>
        <v>0</v>
      </c>
    </row>
    <row r="113" spans="1:17">
      <c r="A113" s="58">
        <f>'IGP2 Governance'!A40</f>
        <v>0</v>
      </c>
      <c r="B113" s="58">
        <f>'IGP2 Governance'!B40</f>
        <v>0</v>
      </c>
      <c r="C113" s="58">
        <f>'IGP2 Governance'!C40</f>
        <v>0</v>
      </c>
      <c r="D113" s="58" t="str">
        <f>'IGP2 Governance'!D40</f>
        <v>If G4.1 is Yes, do field administration departments or units form administrative units or sub-units?</v>
      </c>
      <c r="E113" s="58" t="str">
        <f>'IGP2 Governance'!E40</f>
        <v>…</v>
      </c>
      <c r="F113" s="58" t="str">
        <f>'IGP2 Governance'!F40</f>
        <v>…</v>
      </c>
      <c r="G113" s="58" t="str">
        <f>'IGP2 Governance'!G40</f>
        <v>…</v>
      </c>
      <c r="H113" s="58" t="str">
        <f>'IGP2 Governance'!H40</f>
        <v>…</v>
      </c>
      <c r="I113" s="58">
        <f>'IGP2 Governance'!I40</f>
        <v>0</v>
      </c>
      <c r="J113" s="58">
        <f>'IGP2 Governance'!J40</f>
        <v>0</v>
      </c>
      <c r="K113" s="58">
        <f>'IGP2 Governance'!K40</f>
        <v>0</v>
      </c>
      <c r="L113" s="58">
        <f>'IGP2 Governance'!L40</f>
        <v>0</v>
      </c>
      <c r="M113" s="58">
        <f>'IGP2 Governance'!M40</f>
        <v>0</v>
      </c>
    </row>
    <row r="114" spans="1:17">
      <c r="A114" s="58">
        <f>'IGP2 Governance'!A41</f>
        <v>0</v>
      </c>
      <c r="B114" s="58">
        <f>'IGP2 Governance'!B41</f>
        <v>0</v>
      </c>
      <c r="C114" s="58">
        <f>'IGP2 Governance'!C41</f>
        <v>0</v>
      </c>
      <c r="D114" s="58" t="str">
        <f>'IGP2 Governance'!D41</f>
        <v>If G4.2 is Yes, are field administration departments or units planned and managed as integrated units?</v>
      </c>
      <c r="E114" s="58" t="str">
        <f>'IGP2 Governance'!E41</f>
        <v>…</v>
      </c>
      <c r="F114" s="58" t="str">
        <f>'IGP2 Governance'!F41</f>
        <v>…</v>
      </c>
      <c r="G114" s="58" t="str">
        <f>'IGP2 Governance'!G41</f>
        <v>…</v>
      </c>
      <c r="H114" s="58" t="str">
        <f>'IGP2 Governance'!H41</f>
        <v>…</v>
      </c>
      <c r="I114" s="58">
        <f>'IGP2 Governance'!I41</f>
        <v>0</v>
      </c>
      <c r="J114" s="58">
        <f>'IGP2 Governance'!J41</f>
        <v>0</v>
      </c>
      <c r="K114" s="58">
        <f>'IGP2 Governance'!K41</f>
        <v>0</v>
      </c>
      <c r="L114" s="58">
        <f>'IGP2 Governance'!L41</f>
        <v>0</v>
      </c>
      <c r="M114" s="58">
        <f>'IGP2 Governance'!M41</f>
        <v>0</v>
      </c>
    </row>
    <row r="115" spans="1:17">
      <c r="A115" s="58">
        <f>'IGP2 Governance'!A42</f>
        <v>0</v>
      </c>
      <c r="B115" s="58">
        <f>'IGP2 Governance'!B42</f>
        <v>0</v>
      </c>
      <c r="C115" s="58">
        <f>'IGP2 Governance'!C42</f>
        <v>0</v>
      </c>
      <c r="D115" s="58" t="str">
        <f>'IGP2 Governance'!D42</f>
        <v>If G4.3 is Yes, are subnational field admin. departments or units organized sectorally or territorially (or mixed)?</v>
      </c>
      <c r="E115" s="58" t="str">
        <f>'IGP2 Governance'!E42</f>
        <v>…</v>
      </c>
      <c r="F115" s="58" t="str">
        <f>'IGP2 Governance'!F42</f>
        <v>…</v>
      </c>
      <c r="G115" s="58" t="str">
        <f>'IGP2 Governance'!G42</f>
        <v>…</v>
      </c>
      <c r="H115" s="58" t="str">
        <f>'IGP2 Governance'!H42</f>
        <v>…</v>
      </c>
      <c r="I115" s="58">
        <f>'IGP2 Governance'!I42</f>
        <v>0</v>
      </c>
      <c r="J115" s="58">
        <f>'IGP2 Governance'!J42</f>
        <v>0</v>
      </c>
      <c r="K115" s="58">
        <f>'IGP2 Governance'!K42</f>
        <v>0</v>
      </c>
      <c r="L115" s="58">
        <f>'IGP2 Governance'!L42</f>
        <v>0</v>
      </c>
      <c r="M115" s="58">
        <f>'IGP2 Governance'!M42</f>
        <v>0</v>
      </c>
    </row>
    <row r="116" spans="1:17">
      <c r="A116" s="58">
        <f>'IGP2 Governance'!A43</f>
        <v>0</v>
      </c>
      <c r="B116" s="58">
        <f>'IGP2 Governance'!B43</f>
        <v>0</v>
      </c>
      <c r="C116" s="58">
        <f>'IGP2 Governance'!C43</f>
        <v>0</v>
      </c>
      <c r="D116" s="58" t="str">
        <f>'IGP2 Governance'!D43</f>
        <v>Do subnational entities budgetarily form a hierarchical part of the higher-level government?</v>
      </c>
      <c r="E116" s="58" t="str">
        <f>'IGP2 Governance'!E43</f>
        <v>…</v>
      </c>
      <c r="F116" s="58" t="str">
        <f>'IGP2 Governance'!F43</f>
        <v>…</v>
      </c>
      <c r="G116" s="58" t="str">
        <f>'IGP2 Governance'!G43</f>
        <v>…</v>
      </c>
      <c r="H116" s="58" t="str">
        <f>'IGP2 Governance'!H43</f>
        <v>…</v>
      </c>
      <c r="I116" s="58">
        <f>'IGP2 Governance'!I43</f>
        <v>0</v>
      </c>
      <c r="J116" s="58">
        <f>'IGP2 Governance'!J43</f>
        <v>0</v>
      </c>
      <c r="K116" s="58">
        <f>'IGP2 Governance'!K43</f>
        <v>0</v>
      </c>
      <c r="L116" s="58">
        <f>'IGP2 Governance'!L43</f>
        <v>0</v>
      </c>
      <c r="M116" s="58">
        <f>'IGP2 Governance'!M43</f>
        <v>0</v>
      </c>
    </row>
    <row r="117" spans="1:17">
      <c r="A117" s="58">
        <f>'IGP2 Governance'!A44</f>
        <v>0</v>
      </c>
      <c r="B117" s="58">
        <f>'IGP2 Governance'!B44</f>
        <v>0</v>
      </c>
      <c r="C117" s="58">
        <f>'IGP2 Governance'!C44</f>
        <v>0</v>
      </c>
      <c r="D117" s="58" t="str">
        <f>'IGP2 Governance'!D44</f>
        <v>If G4.5 is Yes, are the budgets of field depts./units included as identifiable sub-organizations or budget units?</v>
      </c>
      <c r="E117" s="58" t="str">
        <f>'IGP2 Governance'!E44</f>
        <v>…</v>
      </c>
      <c r="F117" s="58" t="str">
        <f>'IGP2 Governance'!F44</f>
        <v>…</v>
      </c>
      <c r="G117" s="58" t="str">
        <f>'IGP2 Governance'!G44</f>
        <v>…</v>
      </c>
      <c r="H117" s="58" t="str">
        <f>'IGP2 Governance'!H44</f>
        <v>…</v>
      </c>
      <c r="I117" s="58">
        <f>'IGP2 Governance'!I44</f>
        <v>0</v>
      </c>
      <c r="J117" s="58">
        <f>'IGP2 Governance'!J44</f>
        <v>0</v>
      </c>
      <c r="K117" s="58">
        <f>'IGP2 Governance'!K44</f>
        <v>0</v>
      </c>
      <c r="L117" s="58">
        <f>'IGP2 Governance'!L44</f>
        <v>0</v>
      </c>
      <c r="M117" s="58">
        <f>'IGP2 Governance'!M44</f>
        <v>0</v>
      </c>
    </row>
    <row r="118" spans="1:17">
      <c r="A118" s="58">
        <f>'IGP2 Governance'!A45</f>
        <v>0</v>
      </c>
      <c r="B118" s="58">
        <f>'IGP2 Governance'!B45</f>
        <v>0</v>
      </c>
      <c r="C118" s="58">
        <f>'IGP2 Governance'!C45</f>
        <v>0</v>
      </c>
      <c r="D118" s="58" t="str">
        <f>'IGP2 Governance'!D45</f>
        <v>If G4.6 is Yes, are field departments' or units' budgets organized sectorally or territorially (or mixed)?</v>
      </c>
      <c r="E118" s="58" t="str">
        <f>'IGP2 Governance'!E45</f>
        <v>…</v>
      </c>
      <c r="F118" s="58" t="str">
        <f>'IGP2 Governance'!F45</f>
        <v>…</v>
      </c>
      <c r="G118" s="58" t="str">
        <f>'IGP2 Governance'!G45</f>
        <v>…</v>
      </c>
      <c r="H118" s="58" t="str">
        <f>'IGP2 Governance'!H45</f>
        <v>…</v>
      </c>
      <c r="I118" s="58">
        <f>'IGP2 Governance'!I45</f>
        <v>0</v>
      </c>
      <c r="J118" s="58">
        <f>'IGP2 Governance'!J45</f>
        <v>0</v>
      </c>
      <c r="K118" s="58">
        <f>'IGP2 Governance'!K45</f>
        <v>0</v>
      </c>
      <c r="L118" s="58">
        <f>'IGP2 Governance'!L45</f>
        <v>0</v>
      </c>
      <c r="M118" s="58">
        <f>'IGP2 Governance'!M45</f>
        <v>0</v>
      </c>
    </row>
    <row r="119" spans="1:17">
      <c r="A119" s="58">
        <f>'IGP2 Governance'!A46</f>
        <v>0</v>
      </c>
      <c r="B119" s="58">
        <f>'IGP2 Governance'!B46</f>
        <v>0</v>
      </c>
      <c r="C119" s="58">
        <f>'IGP2 Governance'!C46</f>
        <v>0</v>
      </c>
      <c r="D119" s="58">
        <f>'IGP2 Governance'!D46</f>
        <v>0</v>
      </c>
      <c r="E119" s="58">
        <f>'IGP2 Governance'!E46</f>
        <v>0</v>
      </c>
      <c r="F119" s="58">
        <f>'IGP2 Governance'!F46</f>
        <v>0</v>
      </c>
      <c r="G119" s="58">
        <f>'IGP2 Governance'!G46</f>
        <v>0</v>
      </c>
      <c r="H119" s="58">
        <f>'IGP2 Governance'!H46</f>
        <v>0</v>
      </c>
      <c r="I119" s="58">
        <f>'IGP2 Governance'!I46</f>
        <v>0</v>
      </c>
      <c r="J119" s="58">
        <f>'IGP2 Governance'!J46</f>
        <v>0</v>
      </c>
      <c r="K119" s="58">
        <f>'IGP2 Governance'!K46</f>
        <v>0</v>
      </c>
      <c r="L119" s="58">
        <f>'IGP2 Governance'!L46</f>
        <v>0</v>
      </c>
      <c r="M119" s="58">
        <f>'IGP2 Governance'!M46</f>
        <v>0</v>
      </c>
    </row>
    <row r="120" spans="1:17">
      <c r="A120" s="58">
        <f>'IGP2 Governance'!A47</f>
        <v>0</v>
      </c>
      <c r="B120" s="58">
        <f>'IGP2 Governance'!B47</f>
        <v>0</v>
      </c>
      <c r="C120" s="58" t="str">
        <f>'IGP2 Governance'!C47</f>
        <v>G6</v>
      </c>
      <c r="D120" s="58" t="str">
        <f>'IGP2 Governance'!D47</f>
        <v>Nature of subnational governance institutions (level/tier/type)</v>
      </c>
      <c r="E120" s="58">
        <f>'IGP2 Governance'!E47</f>
        <v>0</v>
      </c>
      <c r="F120" s="58">
        <f>'IGP2 Governance'!F47</f>
        <v>0</v>
      </c>
      <c r="G120" s="58">
        <f>'IGP2 Governance'!G47</f>
        <v>0</v>
      </c>
      <c r="H120" s="58">
        <f>'IGP2 Governance'!H47</f>
        <v>0</v>
      </c>
      <c r="I120" s="58">
        <f>'IGP2 Governance'!I47</f>
        <v>0</v>
      </c>
      <c r="J120" s="58">
        <f>'IGP2 Governance'!J47</f>
        <v>0</v>
      </c>
      <c r="K120" s="58">
        <f>'IGP2 Governance'!K47</f>
        <v>0</v>
      </c>
      <c r="L120" s="58">
        <f>'IGP2 Governance'!L47</f>
        <v>0</v>
      </c>
      <c r="M120" s="58">
        <f>'IGP2 Governance'!M47</f>
        <v>0</v>
      </c>
    </row>
    <row r="121" spans="1:17">
      <c r="A121" s="58">
        <f>'IGP2 Governance'!A48</f>
        <v>0</v>
      </c>
      <c r="B121" s="58">
        <f>'IGP2 Governance'!B48</f>
        <v>0</v>
      </c>
      <c r="C121" s="58" t="str">
        <f>'IGP2 Governance'!C48</f>
        <v>G6.1</v>
      </c>
      <c r="D121" s="58" t="str">
        <f>'IGP2 Governance'!D48</f>
        <v xml:space="preserve">Nature of subnational governance institutions (level/tier/type) </v>
      </c>
      <c r="E121" s="58" t="str">
        <f>'IGP2 Governance'!E48</f>
        <v>Devolution (extensive)</v>
      </c>
      <c r="F121" s="58" t="str">
        <f>'IGP2 Governance'!F48</f>
        <v>Devolution (extensive)</v>
      </c>
      <c r="G121" s="58" t="str">
        <f>'IGP2 Governance'!G48</f>
        <v>…</v>
      </c>
      <c r="H121" s="58" t="str">
        <f>'IGP2 Governance'!H48</f>
        <v>…</v>
      </c>
      <c r="I121" s="58">
        <f>'IGP2 Governance'!I48</f>
        <v>0</v>
      </c>
      <c r="J121" s="58" t="str">
        <f>'IGP2 Governance'!J48</f>
        <v>Argentine provinces operate under an extensively devolved regime. Provinces spend around 55% of their budget discretionarily. They can create taxes, though the latest reforns have tried to curtail their autonomy and make their fiscal structures converge by the elimination of distortive and taxes that overlap with those enacted by the federal government.</v>
      </c>
      <c r="K121" s="58" t="str">
        <f>'IGP2 Governance'!K48</f>
        <v>Institutionally, Argentine municipalities are extensively devolved local government entities. Munis spend around 30 to 50% of their budget discretionarily. Yet, they cannot create taxes and their main source of revenue is non-tax contributions mostly related to the collection of solid waste, their main function.</v>
      </c>
      <c r="L121" s="58">
        <f>'IGP2 Governance'!L48</f>
        <v>0</v>
      </c>
      <c r="M121" s="58">
        <f>'IGP2 Governance'!M48</f>
        <v>0</v>
      </c>
    </row>
    <row r="122" spans="1:17">
      <c r="A122" s="58">
        <f>'IGP2 Governance'!A49</f>
        <v>0</v>
      </c>
      <c r="B122" s="58">
        <f>'IGP2 Governance'!B49</f>
        <v>0</v>
      </c>
      <c r="C122" s="58" t="str">
        <f>'IGP2 Governance'!C49</f>
        <v>G6.2</v>
      </c>
      <c r="D122" s="58" t="str">
        <f>'IGP2 Governance'!D49</f>
        <v>Nature of subnational governance institutions (level/tier/type) - Detailed</v>
      </c>
      <c r="E122" s="58" t="str">
        <f>'IGP2 Governance'!E49</f>
        <v>Devolution (extensive)</v>
      </c>
      <c r="F122" s="58" t="str">
        <f>'IGP2 Governance'!F49</f>
        <v>Devolution (extensive)</v>
      </c>
      <c r="G122" s="58" t="str">
        <f>'IGP2 Governance'!G49</f>
        <v>…</v>
      </c>
      <c r="H122" s="58" t="str">
        <f>'IGP2 Governance'!H49</f>
        <v>…</v>
      </c>
      <c r="I122" s="58">
        <f>'IGP2 Governance'!I49</f>
        <v>0</v>
      </c>
      <c r="J122" s="58">
        <f>'IGP2 Governance'!J49</f>
        <v>0</v>
      </c>
      <c r="K122" s="58">
        <f>'IGP2 Governance'!K49</f>
        <v>0</v>
      </c>
      <c r="L122" s="58">
        <f>'IGP2 Governance'!L49</f>
        <v>0</v>
      </c>
      <c r="M122" s="58">
        <f>'IGP2 Governance'!M49</f>
        <v>0</v>
      </c>
    </row>
    <row r="123" spans="1:17">
      <c r="A123" s="58">
        <f>'IGP2 Governance'!A50</f>
        <v>0</v>
      </c>
      <c r="B123" s="58">
        <f>'IGP2 Governance'!B50</f>
        <v>0</v>
      </c>
      <c r="C123" s="58" t="str">
        <f>'IGP2 Governance'!C50</f>
        <v>G6.3</v>
      </c>
      <c r="D123" s="58" t="str">
        <f>'IGP2 Governance'!D50</f>
        <v>If non-devolved: with elected subnational council?</v>
      </c>
      <c r="E123" s="58" t="str">
        <f>'IGP2 Governance'!E50</f>
        <v>…</v>
      </c>
      <c r="F123" s="58" t="str">
        <f>'IGP2 Governance'!F50</f>
        <v>…</v>
      </c>
      <c r="G123" s="58" t="str">
        <f>'IGP2 Governance'!G50</f>
        <v>…</v>
      </c>
      <c r="H123" s="58" t="str">
        <f>'IGP2 Governance'!H50</f>
        <v>…</v>
      </c>
      <c r="I123" s="58">
        <f>'IGP2 Governance'!I50</f>
        <v>0</v>
      </c>
      <c r="J123" s="58">
        <f>'IGP2 Governance'!J50</f>
        <v>0</v>
      </c>
      <c r="K123" s="58">
        <f>'IGP2 Governance'!K50</f>
        <v>0</v>
      </c>
      <c r="L123" s="58">
        <f>'IGP2 Governance'!L50</f>
        <v>0</v>
      </c>
      <c r="M123" s="58">
        <f>'IGP2 Governance'!M50</f>
        <v>0</v>
      </c>
    </row>
    <row r="124" spans="1:17" s="197" customFormat="1" ht="12" thickBot="1">
      <c r="A124" s="197">
        <f>'IGP2 Governance'!A51</f>
        <v>0</v>
      </c>
      <c r="B124" s="197">
        <f>'IGP2 Governance'!B51</f>
        <v>0</v>
      </c>
      <c r="C124" s="197">
        <f>'IGP2 Governance'!C51</f>
        <v>0</v>
      </c>
      <c r="D124" s="197">
        <f>'IGP2 Governance'!D51</f>
        <v>0</v>
      </c>
      <c r="E124" s="197">
        <f>'IGP2 Governance'!E51</f>
        <v>0</v>
      </c>
      <c r="F124" s="197">
        <f>'IGP2 Governance'!F51</f>
        <v>0</v>
      </c>
      <c r="G124" s="197">
        <f>'IGP2 Governance'!G51</f>
        <v>0</v>
      </c>
      <c r="H124" s="197">
        <f>'IGP2 Governance'!H51</f>
        <v>0</v>
      </c>
      <c r="I124" s="197">
        <f>'IGP2 Governance'!I51</f>
        <v>0</v>
      </c>
      <c r="J124" s="197">
        <f>'IGP2 Governance'!J51</f>
        <v>0</v>
      </c>
      <c r="K124" s="197">
        <f>'IGP2 Governance'!K51</f>
        <v>0</v>
      </c>
      <c r="L124" s="197">
        <f>'IGP2 Governance'!L51</f>
        <v>0</v>
      </c>
      <c r="M124" s="197">
        <f>'IGP2 Governance'!M51</f>
        <v>0</v>
      </c>
      <c r="N124" s="198"/>
      <c r="O124" s="198"/>
      <c r="P124" s="198"/>
      <c r="Q124" s="198"/>
    </row>
    <row r="125" spans="1:17">
      <c r="A125" s="58">
        <f>'IGP3 Functions'!A1</f>
        <v>0</v>
      </c>
      <c r="B125" s="58">
        <f>'IGP3 Functions'!B1</f>
        <v>0</v>
      </c>
      <c r="C125" s="58">
        <f>'IGP3 Functions'!C1</f>
        <v>0</v>
      </c>
      <c r="D125" s="58">
        <f>'IGP3 Functions'!D1</f>
        <v>0</v>
      </c>
      <c r="E125" s="58">
        <f>'IGP3 Functions'!E1</f>
        <v>0</v>
      </c>
      <c r="F125" s="58">
        <f>'IGP3 Functions'!F1</f>
        <v>0</v>
      </c>
      <c r="G125" s="58">
        <f>'IGP3 Functions'!G1</f>
        <v>0</v>
      </c>
      <c r="H125" s="58">
        <f>'IGP3 Functions'!H1</f>
        <v>0</v>
      </c>
      <c r="I125" s="58">
        <f>'IGP3 Functions'!I1</f>
        <v>0</v>
      </c>
      <c r="J125" s="58">
        <f>'IGP3 Functions'!J1</f>
        <v>0</v>
      </c>
      <c r="K125" s="58">
        <f>'IGP3 Functions'!K1</f>
        <v>0</v>
      </c>
      <c r="L125" s="58"/>
    </row>
    <row r="126" spans="1:17">
      <c r="A126" s="58">
        <f>'IGP3 Functions'!A2</f>
        <v>0</v>
      </c>
      <c r="B126" s="58">
        <f>'IGP3 Functions'!B2</f>
        <v>0</v>
      </c>
      <c r="C126" s="58">
        <f>'IGP3 Functions'!C2</f>
        <v>0</v>
      </c>
      <c r="D126" s="58" t="str">
        <f>'IGP3 Functions'!D2</f>
        <v>LoGICA INTERGOVERNMENTAL PROFILE: DE FACTO FUNCTIONS AND RESPONSIBILITIES OF SUBNATIONAL GOVERNANCE INSTITUTIONS</v>
      </c>
      <c r="E126" s="58">
        <f>'IGP3 Functions'!E2</f>
        <v>0</v>
      </c>
      <c r="F126" s="58">
        <f>'IGP3 Functions'!F2</f>
        <v>0</v>
      </c>
      <c r="G126" s="58">
        <f>'IGP3 Functions'!G2</f>
        <v>0</v>
      </c>
      <c r="H126" s="58">
        <f>'IGP3 Functions'!H2</f>
        <v>0</v>
      </c>
      <c r="I126" s="58">
        <f>'IGP3 Functions'!I2</f>
        <v>0</v>
      </c>
      <c r="J126" s="58">
        <f>'IGP3 Functions'!J2</f>
        <v>0</v>
      </c>
      <c r="K126" s="58">
        <f>'IGP3 Functions'!K2</f>
        <v>0</v>
      </c>
    </row>
    <row r="127" spans="1:17">
      <c r="A127" s="58">
        <f>'IGP3 Functions'!A3</f>
        <v>0</v>
      </c>
      <c r="B127" s="58">
        <f>'IGP3 Functions'!B3</f>
        <v>0</v>
      </c>
      <c r="C127" s="58">
        <f>'IGP3 Functions'!C3</f>
        <v>0</v>
      </c>
      <c r="D127" s="58">
        <f>'IGP3 Functions'!D3</f>
        <v>0</v>
      </c>
      <c r="E127" s="58">
        <f>'IGP3 Functions'!E3</f>
        <v>0</v>
      </c>
      <c r="F127" s="58">
        <f>'IGP3 Functions'!F3</f>
        <v>0</v>
      </c>
      <c r="G127" s="58">
        <f>'IGP3 Functions'!G3</f>
        <v>0</v>
      </c>
      <c r="H127" s="58">
        <f>'IGP3 Functions'!H3</f>
        <v>0</v>
      </c>
      <c r="I127" s="58">
        <f>'IGP3 Functions'!I3</f>
        <v>0</v>
      </c>
      <c r="J127" s="58">
        <f>'IGP3 Functions'!J3</f>
        <v>0</v>
      </c>
      <c r="K127" s="58">
        <f>'IGP3 Functions'!K3</f>
        <v>0</v>
      </c>
    </row>
    <row r="128" spans="1:17">
      <c r="A128" s="58">
        <f>'IGP3 Functions'!A4</f>
        <v>0</v>
      </c>
      <c r="B128" s="58">
        <f>'IGP3 Functions'!B4</f>
        <v>0</v>
      </c>
      <c r="C128" s="58">
        <f>'IGP3 Functions'!C4</f>
        <v>0</v>
      </c>
      <c r="D128" s="58">
        <f>'IGP3 Functions'!D4</f>
        <v>0</v>
      </c>
      <c r="E128" s="58">
        <f>'IGP3 Functions'!E4</f>
        <v>0</v>
      </c>
      <c r="F128" s="58">
        <f>'IGP3 Functions'!F4</f>
        <v>0</v>
      </c>
      <c r="G128" s="58">
        <f>'IGP3 Functions'!G4</f>
        <v>0</v>
      </c>
      <c r="H128" s="58">
        <f>'IGP3 Functions'!H4</f>
        <v>0</v>
      </c>
      <c r="I128" s="58">
        <f>'IGP3 Functions'!I4</f>
        <v>0</v>
      </c>
      <c r="J128" s="58">
        <f>'IGP3 Functions'!J4</f>
        <v>0</v>
      </c>
      <c r="K128" s="58">
        <f>'IGP3 Functions'!K4</f>
        <v>0</v>
      </c>
    </row>
    <row r="129" spans="1:11">
      <c r="A129" s="58">
        <f>'IGP3 Functions'!A5</f>
        <v>0</v>
      </c>
      <c r="B129" s="58">
        <f>'IGP3 Functions'!B5</f>
        <v>0</v>
      </c>
      <c r="C129" s="58" t="str">
        <f>'IGP3 Functions'!C5</f>
        <v>R1</v>
      </c>
      <c r="D129" s="58" t="str">
        <f>'IGP3 Functions'!D5</f>
        <v>Identifying the de facto responsibility for provision of frontline public services</v>
      </c>
      <c r="E129" s="58">
        <f>'IGP3 Functions'!E5</f>
        <v>0</v>
      </c>
      <c r="F129" s="58" t="str">
        <f>'IGP3 Functions'!F5</f>
        <v>Primary responsibility</v>
      </c>
      <c r="G129" s="58">
        <f>'IGP3 Functions'!G5</f>
        <v>0</v>
      </c>
      <c r="H129" s="58">
        <f>'IGP3 Functions'!H5</f>
        <v>0</v>
      </c>
      <c r="I129" s="58" t="str">
        <f>'IGP3 Functions'!I5</f>
        <v>Role of PCEBIs?</v>
      </c>
      <c r="J129" s="58">
        <f>'IGP3 Functions'!J5</f>
        <v>0</v>
      </c>
      <c r="K129" s="58" t="str">
        <f>'IGP3 Functions'!K5</f>
        <v>Comments / Clarification</v>
      </c>
    </row>
    <row r="130" spans="1:11">
      <c r="A130" s="58">
        <f>'IGP3 Functions'!A6</f>
        <v>0</v>
      </c>
      <c r="B130" s="58">
        <f>'IGP3 Functions'!B6</f>
        <v>0</v>
      </c>
      <c r="C130" s="58">
        <f>'IGP3 Functions'!C6</f>
        <v>0</v>
      </c>
      <c r="D130" s="58">
        <f>'IGP3 Functions'!D6</f>
        <v>0</v>
      </c>
      <c r="E130" s="58">
        <f>'IGP3 Functions'!E6</f>
        <v>0</v>
      </c>
      <c r="F130" s="58" t="str">
        <f>'IGP3 Functions'!F6</f>
        <v>HR</v>
      </c>
      <c r="G130" s="58" t="str">
        <f>'IGP3 Functions'!G6</f>
        <v>Capital</v>
      </c>
      <c r="H130" s="58">
        <f>'IGP3 Functions'!H6</f>
        <v>0</v>
      </c>
      <c r="I130" s="58">
        <f>'IGP3 Functions'!I6</f>
        <v>0</v>
      </c>
      <c r="J130" s="58">
        <f>'IGP3 Functions'!J6</f>
        <v>0</v>
      </c>
      <c r="K130" s="58">
        <f>'IGP3 Functions'!K6</f>
        <v>0</v>
      </c>
    </row>
    <row r="131" spans="1:11">
      <c r="A131" s="58">
        <f>'IGP3 Functions'!A7</f>
        <v>0</v>
      </c>
      <c r="B131" s="58">
        <f>'IGP3 Functions'!B7</f>
        <v>0</v>
      </c>
      <c r="C131" s="58">
        <f>'IGP3 Functions'!C7</f>
        <v>0</v>
      </c>
      <c r="D131" s="58">
        <f>'IGP3 Functions'!D7</f>
        <v>0</v>
      </c>
      <c r="E131" s="58">
        <f>'IGP3 Functions'!E7</f>
        <v>0</v>
      </c>
      <c r="F131" s="58">
        <f>'IGP3 Functions'!F7</f>
        <v>0</v>
      </c>
      <c r="G131" s="58">
        <f>'IGP3 Functions'!G7</f>
        <v>0</v>
      </c>
      <c r="H131" s="58">
        <f>'IGP3 Functions'!H7</f>
        <v>0</v>
      </c>
      <c r="I131" s="58">
        <f>'IGP3 Functions'!I7</f>
        <v>0</v>
      </c>
      <c r="J131" s="58">
        <f>'IGP3 Functions'!J7</f>
        <v>0</v>
      </c>
      <c r="K131" s="58">
        <f>'IGP3 Functions'!K7</f>
        <v>0</v>
      </c>
    </row>
    <row r="132" spans="1:11">
      <c r="A132" s="58">
        <f>'IGP3 Functions'!A8</f>
        <v>0</v>
      </c>
      <c r="B132" s="58">
        <f>'IGP3 Functions'!B8</f>
        <v>0</v>
      </c>
      <c r="C132" s="58">
        <f>'IGP3 Functions'!C8</f>
        <v>0</v>
      </c>
      <c r="D132" s="58" t="str">
        <f>'IGP3 Functions'!D8</f>
        <v>General public services (701); Public Order and Safety (703)</v>
      </c>
      <c r="E132" s="58">
        <f>'IGP3 Functions'!E8</f>
        <v>0</v>
      </c>
      <c r="F132" s="58">
        <f>'IGP3 Functions'!F8</f>
        <v>0</v>
      </c>
      <c r="G132" s="58">
        <f>'IGP3 Functions'!G8</f>
        <v>0</v>
      </c>
      <c r="H132" s="58">
        <f>'IGP3 Functions'!H8</f>
        <v>0</v>
      </c>
      <c r="I132" s="58">
        <f>'IGP3 Functions'!I8</f>
        <v>0</v>
      </c>
      <c r="J132" s="58">
        <f>'IGP3 Functions'!J8</f>
        <v>0</v>
      </c>
      <c r="K132" s="58">
        <f>'IGP3 Functions'!K8</f>
        <v>0</v>
      </c>
    </row>
    <row r="133" spans="1:11">
      <c r="A133" s="58">
        <f>'IGP3 Functions'!A9</f>
        <v>0</v>
      </c>
      <c r="B133" s="58">
        <f>'IGP3 Functions'!B9</f>
        <v>0</v>
      </c>
      <c r="C133" s="58" t="str">
        <f>'IGP3 Functions'!C9</f>
        <v>R1.1</v>
      </c>
      <c r="D133" s="58" t="str">
        <f>'IGP3 Functions'!D9</f>
        <v>Civil administration (registration of births/marriages/deaths)*</v>
      </c>
      <c r="E133" s="58">
        <f>'IGP3 Functions'!E9</f>
        <v>0</v>
      </c>
      <c r="F133" s="58" t="str">
        <f>'IGP3 Functions'!F9</f>
        <v>…</v>
      </c>
      <c r="G133" s="58" t="str">
        <f>'IGP3 Functions'!G9</f>
        <v>XX</v>
      </c>
      <c r="H133" s="58">
        <f>'IGP3 Functions'!H9</f>
        <v>0</v>
      </c>
      <c r="I133" s="58" t="str">
        <f>'IGP3 Functions'!I9</f>
        <v>…</v>
      </c>
      <c r="J133" s="58">
        <f>'IGP3 Functions'!J9</f>
        <v>0</v>
      </c>
      <c r="K133" s="58">
        <f>'IGP3 Functions'!K9</f>
        <v>0</v>
      </c>
    </row>
    <row r="134" spans="1:11">
      <c r="A134" s="58">
        <f>'IGP3 Functions'!A10</f>
        <v>0</v>
      </c>
      <c r="B134" s="58">
        <f>'IGP3 Functions'!B10</f>
        <v>0</v>
      </c>
      <c r="C134" s="58" t="str">
        <f>'IGP3 Functions'!C10</f>
        <v>R1.3</v>
      </c>
      <c r="D134" s="58" t="str">
        <f>'IGP3 Functions'!D10</f>
        <v>Fire protection (7032)</v>
      </c>
      <c r="E134" s="58">
        <f>'IGP3 Functions'!E10</f>
        <v>0</v>
      </c>
      <c r="F134" s="58" t="str">
        <f>'IGP3 Functions'!F10</f>
        <v>…</v>
      </c>
      <c r="G134" s="58" t="str">
        <f>'IGP3 Functions'!G10</f>
        <v>XX</v>
      </c>
      <c r="H134" s="58">
        <f>'IGP3 Functions'!H10</f>
        <v>0</v>
      </c>
      <c r="I134" s="58" t="str">
        <f>'IGP3 Functions'!I10</f>
        <v>…</v>
      </c>
      <c r="J134" s="58">
        <f>'IGP3 Functions'!J10</f>
        <v>0</v>
      </c>
      <c r="K134" s="58">
        <f>'IGP3 Functions'!K10</f>
        <v>0</v>
      </c>
    </row>
    <row r="135" spans="1:11">
      <c r="A135" s="58">
        <f>'IGP3 Functions'!A11</f>
        <v>0</v>
      </c>
      <c r="B135" s="58">
        <f>'IGP3 Functions'!B11</f>
        <v>0</v>
      </c>
      <c r="C135" s="58">
        <f>'IGP3 Functions'!C11</f>
        <v>0</v>
      </c>
      <c r="D135" s="58" t="str">
        <f>'IGP3 Functions'!D11</f>
        <v>Economic Affairs (704)</v>
      </c>
      <c r="E135" s="58">
        <f>'IGP3 Functions'!E11</f>
        <v>0</v>
      </c>
      <c r="F135" s="58">
        <f>'IGP3 Functions'!F11</f>
        <v>0</v>
      </c>
      <c r="G135" s="58">
        <f>'IGP3 Functions'!G11</f>
        <v>0</v>
      </c>
      <c r="H135" s="58">
        <f>'IGP3 Functions'!H11</f>
        <v>0</v>
      </c>
      <c r="I135" s="58">
        <f>'IGP3 Functions'!I11</f>
        <v>0</v>
      </c>
      <c r="J135" s="58">
        <f>'IGP3 Functions'!J11</f>
        <v>0</v>
      </c>
      <c r="K135" s="58">
        <f>'IGP3 Functions'!K11</f>
        <v>0</v>
      </c>
    </row>
    <row r="136" spans="1:11">
      <c r="A136" s="58">
        <f>'IGP3 Functions'!A12</f>
        <v>0</v>
      </c>
      <c r="B136" s="58">
        <f>'IGP3 Functions'!B12</f>
        <v>0</v>
      </c>
      <c r="C136" s="58" t="str">
        <f>'IGP3 Functions'!C12</f>
        <v>R1.4</v>
      </c>
      <c r="D136" s="58" t="str">
        <f>'IGP3 Functions'!D12</f>
        <v>Agricultural extension / livestock services (70421*)</v>
      </c>
      <c r="E136" s="58">
        <f>'IGP3 Functions'!E12</f>
        <v>0</v>
      </c>
      <c r="F136" s="58" t="str">
        <f>'IGP3 Functions'!F12</f>
        <v>…</v>
      </c>
      <c r="G136" s="58" t="str">
        <f>'IGP3 Functions'!G12</f>
        <v>…</v>
      </c>
      <c r="H136" s="58">
        <f>'IGP3 Functions'!H12</f>
        <v>0</v>
      </c>
      <c r="I136" s="58" t="str">
        <f>'IGP3 Functions'!I12</f>
        <v>…</v>
      </c>
      <c r="J136" s="58">
        <f>'IGP3 Functions'!J12</f>
        <v>0</v>
      </c>
      <c r="K136" s="58">
        <f>'IGP3 Functions'!K12</f>
        <v>0</v>
      </c>
    </row>
    <row r="137" spans="1:11">
      <c r="A137" s="58">
        <f>'IGP3 Functions'!A13</f>
        <v>0</v>
      </c>
      <c r="B137" s="58">
        <f>'IGP3 Functions'!B13</f>
        <v>0</v>
      </c>
      <c r="C137" s="58" t="str">
        <f>'IGP3 Functions'!C13</f>
        <v>R1.8</v>
      </c>
      <c r="D137" s="58" t="str">
        <f>'IGP3 Functions'!D13</f>
        <v>Public transit (70456)</v>
      </c>
      <c r="E137" s="58">
        <f>'IGP3 Functions'!E13</f>
        <v>0</v>
      </c>
      <c r="F137" s="58" t="str">
        <f>'IGP3 Functions'!F13</f>
        <v>…</v>
      </c>
      <c r="G137" s="58" t="str">
        <f>'IGP3 Functions'!G13</f>
        <v>…</v>
      </c>
      <c r="H137" s="58">
        <f>'IGP3 Functions'!H13</f>
        <v>0</v>
      </c>
      <c r="I137" s="58" t="str">
        <f>'IGP3 Functions'!I13</f>
        <v>…</v>
      </c>
      <c r="J137" s="58">
        <f>'IGP3 Functions'!J13</f>
        <v>0</v>
      </c>
      <c r="K137" s="58">
        <f>'IGP3 Functions'!K13</f>
        <v>0</v>
      </c>
    </row>
    <row r="138" spans="1:11">
      <c r="A138" s="58">
        <f>'IGP3 Functions'!A14</f>
        <v>0</v>
      </c>
      <c r="B138" s="58">
        <f>'IGP3 Functions'!B14</f>
        <v>0</v>
      </c>
      <c r="C138" s="58">
        <f>'IGP3 Functions'!C14</f>
        <v>0</v>
      </c>
      <c r="D138" s="58" t="str">
        <f>'IGP3 Functions'!D14</f>
        <v>Environmental Protection (705)</v>
      </c>
      <c r="E138" s="58">
        <f>'IGP3 Functions'!E14</f>
        <v>0</v>
      </c>
      <c r="F138" s="58">
        <f>'IGP3 Functions'!F14</f>
        <v>0</v>
      </c>
      <c r="G138" s="58">
        <f>'IGP3 Functions'!G14</f>
        <v>0</v>
      </c>
      <c r="H138" s="58">
        <f>'IGP3 Functions'!H14</f>
        <v>0</v>
      </c>
      <c r="I138" s="58">
        <f>'IGP3 Functions'!I14</f>
        <v>0</v>
      </c>
      <c r="J138" s="58">
        <f>'IGP3 Functions'!J14</f>
        <v>0</v>
      </c>
      <c r="K138" s="58">
        <f>'IGP3 Functions'!K14</f>
        <v>0</v>
      </c>
    </row>
    <row r="139" spans="1:11">
      <c r="A139" s="58">
        <f>'IGP3 Functions'!A15</f>
        <v>0</v>
      </c>
      <c r="B139" s="58">
        <f>'IGP3 Functions'!B15</f>
        <v>0</v>
      </c>
      <c r="C139" s="58" t="str">
        <f>'IGP3 Functions'!C15</f>
        <v>R1.11</v>
      </c>
      <c r="D139" s="58" t="str">
        <f>'IGP3 Functions'!D15</f>
        <v>Waste management (7051)</v>
      </c>
      <c r="E139" s="58">
        <f>'IGP3 Functions'!E15</f>
        <v>0</v>
      </c>
      <c r="F139" s="58" t="str">
        <f>'IGP3 Functions'!F15</f>
        <v>…</v>
      </c>
      <c r="G139" s="58" t="str">
        <f>'IGP3 Functions'!G15</f>
        <v>…</v>
      </c>
      <c r="H139" s="58">
        <f>'IGP3 Functions'!H15</f>
        <v>0</v>
      </c>
      <c r="I139" s="58" t="str">
        <f>'IGP3 Functions'!I15</f>
        <v>…</v>
      </c>
      <c r="J139" s="58">
        <f>'IGP3 Functions'!J15</f>
        <v>0</v>
      </c>
      <c r="K139" s="58">
        <f>'IGP3 Functions'!K15</f>
        <v>0</v>
      </c>
    </row>
    <row r="140" spans="1:11">
      <c r="A140" s="58">
        <f>'IGP3 Functions'!A16</f>
        <v>0</v>
      </c>
      <c r="B140" s="58">
        <f>'IGP3 Functions'!B16</f>
        <v>0</v>
      </c>
      <c r="C140" s="58">
        <f>'IGP3 Functions'!C16</f>
        <v>0</v>
      </c>
      <c r="D140" s="58" t="str">
        <f>'IGP3 Functions'!D16</f>
        <v>Housing and Community Amenities (706)</v>
      </c>
      <c r="E140" s="58">
        <f>'IGP3 Functions'!E16</f>
        <v>0</v>
      </c>
      <c r="F140" s="58">
        <f>'IGP3 Functions'!F16</f>
        <v>0</v>
      </c>
      <c r="G140" s="58">
        <f>'IGP3 Functions'!G16</f>
        <v>0</v>
      </c>
      <c r="H140" s="58">
        <f>'IGP3 Functions'!H16</f>
        <v>0</v>
      </c>
      <c r="I140" s="58">
        <f>'IGP3 Functions'!I16</f>
        <v>0</v>
      </c>
      <c r="J140" s="58">
        <f>'IGP3 Functions'!J16</f>
        <v>0</v>
      </c>
      <c r="K140" s="58">
        <f>'IGP3 Functions'!K16</f>
        <v>0</v>
      </c>
    </row>
    <row r="141" spans="1:11">
      <c r="A141" s="58">
        <f>'IGP3 Functions'!A17</f>
        <v>0</v>
      </c>
      <c r="B141" s="58">
        <f>'IGP3 Functions'!B17</f>
        <v>0</v>
      </c>
      <c r="C141" s="58" t="str">
        <f>'IGP3 Functions'!C17</f>
        <v>R2.1</v>
      </c>
      <c r="D141" s="58" t="str">
        <f>'IGP3 Functions'!D17</f>
        <v xml:space="preserve">Land use planning and zoning </v>
      </c>
      <c r="E141" s="58">
        <f>'IGP3 Functions'!E17</f>
        <v>0</v>
      </c>
      <c r="F141" s="58" t="str">
        <f>'IGP3 Functions'!F17</f>
        <v>…</v>
      </c>
      <c r="G141" s="58" t="str">
        <f>'IGP3 Functions'!G17</f>
        <v>XX</v>
      </c>
      <c r="H141" s="58">
        <f>'IGP3 Functions'!H17</f>
        <v>0</v>
      </c>
      <c r="I141" s="58" t="str">
        <f>'IGP3 Functions'!I17</f>
        <v>…</v>
      </c>
      <c r="J141" s="58">
        <f>'IGP3 Functions'!J17</f>
        <v>0</v>
      </c>
      <c r="K141" s="58">
        <f>'IGP3 Functions'!K17</f>
        <v>0</v>
      </c>
    </row>
    <row r="142" spans="1:11">
      <c r="A142" s="58">
        <f>'IGP3 Functions'!A18</f>
        <v>0</v>
      </c>
      <c r="B142" s="58">
        <f>'IGP3 Functions'!B18</f>
        <v>0</v>
      </c>
      <c r="C142" s="58" t="str">
        <f>'IGP3 Functions'!C18</f>
        <v>R2.4</v>
      </c>
      <c r="D142" s="58" t="str">
        <f>'IGP3 Functions'!D18</f>
        <v>Building and construction regulation; building permits</v>
      </c>
      <c r="E142" s="58">
        <f>'IGP3 Functions'!E18</f>
        <v>0</v>
      </c>
      <c r="F142" s="58" t="str">
        <f>'IGP3 Functions'!F18</f>
        <v>…</v>
      </c>
      <c r="G142" s="58" t="str">
        <f>'IGP3 Functions'!G18</f>
        <v>XX</v>
      </c>
      <c r="H142" s="58">
        <f>'IGP3 Functions'!H18</f>
        <v>0</v>
      </c>
      <c r="I142" s="58" t="str">
        <f>'IGP3 Functions'!I18</f>
        <v>…</v>
      </c>
      <c r="J142" s="58">
        <f>'IGP3 Functions'!J18</f>
        <v>0</v>
      </c>
      <c r="K142" s="58">
        <f>'IGP3 Functions'!K18</f>
        <v>0</v>
      </c>
    </row>
    <row r="143" spans="1:11">
      <c r="A143" s="58">
        <f>'IGP3 Functions'!A19</f>
        <v>0</v>
      </c>
      <c r="B143" s="58">
        <f>'IGP3 Functions'!B19</f>
        <v>0</v>
      </c>
      <c r="C143" s="58" t="str">
        <f>'IGP3 Functions'!C19</f>
        <v>R1.16</v>
      </c>
      <c r="D143" s="58" t="str">
        <f>'IGP3 Functions'!D19</f>
        <v>Water supply (7063)</v>
      </c>
      <c r="E143" s="58">
        <f>'IGP3 Functions'!E19</f>
        <v>0</v>
      </c>
      <c r="F143" s="58" t="str">
        <f>'IGP3 Functions'!F19</f>
        <v>…</v>
      </c>
      <c r="G143" s="58" t="str">
        <f>'IGP3 Functions'!G19</f>
        <v>…</v>
      </c>
      <c r="H143" s="58">
        <f>'IGP3 Functions'!H19</f>
        <v>0</v>
      </c>
      <c r="I143" s="58" t="str">
        <f>'IGP3 Functions'!I19</f>
        <v>…</v>
      </c>
      <c r="J143" s="58">
        <f>'IGP3 Functions'!J19</f>
        <v>0</v>
      </c>
      <c r="K143" s="58">
        <f>'IGP3 Functions'!K19</f>
        <v>0</v>
      </c>
    </row>
    <row r="144" spans="1:11">
      <c r="A144" s="58">
        <f>'IGP3 Functions'!A20</f>
        <v>0</v>
      </c>
      <c r="B144" s="58">
        <f>'IGP3 Functions'!B20</f>
        <v>0</v>
      </c>
      <c r="C144" s="58" t="str">
        <f>'IGP3 Functions'!C20</f>
        <v>R1.17</v>
      </c>
      <c r="D144" s="58" t="str">
        <f>'IGP3 Functions'!D20</f>
        <v>Street lighting (7064)</v>
      </c>
      <c r="E144" s="58">
        <f>'IGP3 Functions'!E20</f>
        <v>0</v>
      </c>
      <c r="F144" s="58" t="str">
        <f>'IGP3 Functions'!F20</f>
        <v>…</v>
      </c>
      <c r="G144" s="58" t="str">
        <f>'IGP3 Functions'!G20</f>
        <v>…</v>
      </c>
      <c r="H144" s="58">
        <f>'IGP3 Functions'!H20</f>
        <v>0</v>
      </c>
      <c r="I144" s="58" t="str">
        <f>'IGP3 Functions'!I20</f>
        <v>…</v>
      </c>
      <c r="J144" s="58">
        <f>'IGP3 Functions'!J20</f>
        <v>0</v>
      </c>
      <c r="K144" s="58">
        <f>'IGP3 Functions'!K20</f>
        <v>0</v>
      </c>
    </row>
    <row r="145" spans="1:17">
      <c r="A145" s="58">
        <f>'IGP3 Functions'!A21</f>
        <v>0</v>
      </c>
      <c r="B145" s="58">
        <f>'IGP3 Functions'!B21</f>
        <v>0</v>
      </c>
      <c r="C145" s="58">
        <f>'IGP3 Functions'!C21</f>
        <v>0</v>
      </c>
      <c r="D145" s="58" t="str">
        <f>'IGP3 Functions'!D21</f>
        <v>Health (707)</v>
      </c>
      <c r="E145" s="58">
        <f>'IGP3 Functions'!E21</f>
        <v>0</v>
      </c>
      <c r="F145" s="58">
        <f>'IGP3 Functions'!F21</f>
        <v>0</v>
      </c>
      <c r="G145" s="58">
        <f>'IGP3 Functions'!G21</f>
        <v>0</v>
      </c>
      <c r="H145" s="58">
        <f>'IGP3 Functions'!H21</f>
        <v>0</v>
      </c>
      <c r="I145" s="58">
        <f>'IGP3 Functions'!I21</f>
        <v>0</v>
      </c>
      <c r="J145" s="58">
        <f>'IGP3 Functions'!J21</f>
        <v>0</v>
      </c>
      <c r="K145" s="58">
        <f>'IGP3 Functions'!K21</f>
        <v>0</v>
      </c>
    </row>
    <row r="146" spans="1:17">
      <c r="A146" s="58">
        <f>'IGP3 Functions'!A22</f>
        <v>0</v>
      </c>
      <c r="B146" s="58">
        <f>'IGP3 Functions'!B22</f>
        <v>0</v>
      </c>
      <c r="C146" s="58" t="str">
        <f>'IGP3 Functions'!C22</f>
        <v>R1.19</v>
      </c>
      <c r="D146" s="58" t="str">
        <f>'IGP3 Functions'!D22</f>
        <v>Public health and outpatient services (7072,7074)</v>
      </c>
      <c r="E146" s="58">
        <f>'IGP3 Functions'!E22</f>
        <v>0</v>
      </c>
      <c r="F146" s="58" t="str">
        <f>'IGP3 Functions'!F22</f>
        <v>…</v>
      </c>
      <c r="G146" s="58" t="str">
        <f>'IGP3 Functions'!G22</f>
        <v>…</v>
      </c>
      <c r="H146" s="58">
        <f>'IGP3 Functions'!H22</f>
        <v>0</v>
      </c>
      <c r="I146" s="58" t="str">
        <f>'IGP3 Functions'!I22</f>
        <v>…</v>
      </c>
      <c r="J146" s="58">
        <f>'IGP3 Functions'!J22</f>
        <v>0</v>
      </c>
      <c r="K146" s="58">
        <f>'IGP3 Functions'!K22</f>
        <v>0</v>
      </c>
    </row>
    <row r="147" spans="1:17">
      <c r="A147" s="58">
        <f>'IGP3 Functions'!A23</f>
        <v>0</v>
      </c>
      <c r="B147" s="58">
        <f>'IGP3 Functions'!B23</f>
        <v>0</v>
      </c>
      <c r="C147" s="58">
        <f>'IGP3 Functions'!C23</f>
        <v>0</v>
      </c>
      <c r="D147" s="58" t="str">
        <f>'IGP3 Functions'!D23</f>
        <v>Recreation, culture, and religion (708)</v>
      </c>
      <c r="E147" s="58">
        <f>'IGP3 Functions'!E23</f>
        <v>0</v>
      </c>
      <c r="F147" s="58">
        <f>'IGP3 Functions'!F23</f>
        <v>0</v>
      </c>
      <c r="G147" s="58">
        <f>'IGP3 Functions'!G23</f>
        <v>0</v>
      </c>
      <c r="H147" s="58">
        <f>'IGP3 Functions'!H23</f>
        <v>0</v>
      </c>
      <c r="I147" s="58">
        <f>'IGP3 Functions'!I23</f>
        <v>0</v>
      </c>
      <c r="J147" s="58">
        <f>'IGP3 Functions'!J23</f>
        <v>0</v>
      </c>
      <c r="K147" s="58">
        <f>'IGP3 Functions'!K23</f>
        <v>0</v>
      </c>
    </row>
    <row r="148" spans="1:17">
      <c r="A148" s="58">
        <f>'IGP3 Functions'!A24</f>
        <v>0</v>
      </c>
      <c r="B148" s="58">
        <f>'IGP3 Functions'!B24</f>
        <v>0</v>
      </c>
      <c r="C148" s="58" t="str">
        <f>'IGP3 Functions'!C24</f>
        <v>R1.20</v>
      </c>
      <c r="D148" s="58" t="str">
        <f>'IGP3 Functions'!D24</f>
        <v>Recreation and sporting services (7081) – includes parks</v>
      </c>
      <c r="E148" s="58">
        <f>'IGP3 Functions'!E24</f>
        <v>0</v>
      </c>
      <c r="F148" s="58" t="str">
        <f>'IGP3 Functions'!F24</f>
        <v>…</v>
      </c>
      <c r="G148" s="58" t="str">
        <f>'IGP3 Functions'!G24</f>
        <v>…</v>
      </c>
      <c r="H148" s="58">
        <f>'IGP3 Functions'!H24</f>
        <v>0</v>
      </c>
      <c r="I148" s="58" t="str">
        <f>'IGP3 Functions'!I24</f>
        <v>…</v>
      </c>
      <c r="J148" s="58">
        <f>'IGP3 Functions'!J24</f>
        <v>0</v>
      </c>
      <c r="K148" s="58">
        <f>'IGP3 Functions'!K24</f>
        <v>0</v>
      </c>
    </row>
    <row r="149" spans="1:17">
      <c r="A149" s="58">
        <f>'IGP3 Functions'!A25</f>
        <v>0</v>
      </c>
      <c r="B149" s="58">
        <f>'IGP3 Functions'!B25</f>
        <v>0</v>
      </c>
      <c r="C149" s="58">
        <f>'IGP3 Functions'!C25</f>
        <v>0</v>
      </c>
      <c r="D149" s="58" t="str">
        <f>'IGP3 Functions'!D25</f>
        <v>Education (709)</v>
      </c>
      <c r="E149" s="58">
        <f>'IGP3 Functions'!E25</f>
        <v>0</v>
      </c>
      <c r="F149" s="58">
        <f>'IGP3 Functions'!F25</f>
        <v>0</v>
      </c>
      <c r="G149" s="58">
        <f>'IGP3 Functions'!G25</f>
        <v>0</v>
      </c>
      <c r="H149" s="58">
        <f>'IGP3 Functions'!H25</f>
        <v>0</v>
      </c>
      <c r="I149" s="58">
        <f>'IGP3 Functions'!I25</f>
        <v>0</v>
      </c>
      <c r="J149" s="58">
        <f>'IGP3 Functions'!J25</f>
        <v>0</v>
      </c>
      <c r="K149" s="58">
        <f>'IGP3 Functions'!K25</f>
        <v>0</v>
      </c>
    </row>
    <row r="150" spans="1:17">
      <c r="A150" s="58">
        <f>'IGP3 Functions'!A26</f>
        <v>0</v>
      </c>
      <c r="B150" s="58">
        <f>'IGP3 Functions'!B26</f>
        <v>0</v>
      </c>
      <c r="C150" s="58" t="str">
        <f>'IGP3 Functions'!C26</f>
        <v>R1.23</v>
      </c>
      <c r="D150" s="58" t="str">
        <f>'IGP3 Functions'!D26</f>
        <v>Primary Education (70912)</v>
      </c>
      <c r="E150" s="58">
        <f>'IGP3 Functions'!E26</f>
        <v>0</v>
      </c>
      <c r="F150" s="58" t="str">
        <f>'IGP3 Functions'!F26</f>
        <v>…</v>
      </c>
      <c r="G150" s="58" t="str">
        <f>'IGP3 Functions'!G26</f>
        <v>…</v>
      </c>
      <c r="H150" s="58">
        <f>'IGP3 Functions'!H26</f>
        <v>0</v>
      </c>
      <c r="I150" s="58" t="str">
        <f>'IGP3 Functions'!I26</f>
        <v>…</v>
      </c>
      <c r="J150" s="58">
        <f>'IGP3 Functions'!J26</f>
        <v>0</v>
      </c>
      <c r="K150" s="58">
        <f>'IGP3 Functions'!K26</f>
        <v>0</v>
      </c>
    </row>
    <row r="151" spans="1:17" s="197" customFormat="1" ht="12" thickBot="1">
      <c r="A151" s="197">
        <f>'IGP3 Functions'!A27</f>
        <v>0</v>
      </c>
      <c r="B151" s="197">
        <f>'IGP3 Functions'!B27</f>
        <v>0</v>
      </c>
      <c r="C151" s="197">
        <f>'IGP3 Functions'!C27</f>
        <v>0</v>
      </c>
      <c r="D151" s="197">
        <f>'IGP3 Functions'!D27</f>
        <v>0</v>
      </c>
      <c r="E151" s="197">
        <f>'IGP3 Functions'!E27</f>
        <v>0</v>
      </c>
      <c r="F151" s="197">
        <f>'IGP3 Functions'!F27</f>
        <v>0</v>
      </c>
      <c r="G151" s="197">
        <f>'IGP3 Functions'!G27</f>
        <v>0</v>
      </c>
      <c r="H151" s="197">
        <f>'IGP3 Functions'!H27</f>
        <v>0</v>
      </c>
      <c r="I151" s="197">
        <f>'IGP3 Functions'!I27</f>
        <v>0</v>
      </c>
      <c r="J151" s="197">
        <f>'IGP3 Functions'!J27</f>
        <v>0</v>
      </c>
      <c r="K151" s="197">
        <f>'IGP3 Functions'!K27</f>
        <v>0</v>
      </c>
      <c r="L151" s="196"/>
      <c r="N151" s="198"/>
      <c r="O151" s="198"/>
      <c r="P151" s="198"/>
      <c r="Q151" s="198"/>
    </row>
    <row r="152" spans="1:17">
      <c r="A152" s="58">
        <f>'IGP Info'!A1</f>
        <v>0</v>
      </c>
      <c r="B152" s="58">
        <f>'IGP Info'!B1</f>
        <v>0</v>
      </c>
      <c r="C152" s="58">
        <f>'IGP Info'!C1</f>
        <v>0</v>
      </c>
      <c r="D152" s="58">
        <f>'IGP Info'!D1</f>
        <v>0</v>
      </c>
      <c r="E152" s="58">
        <f>'IGP Info'!E1</f>
        <v>0</v>
      </c>
    </row>
    <row r="153" spans="1:17">
      <c r="A153" s="58">
        <f>'IGP Info'!A2</f>
        <v>0</v>
      </c>
      <c r="B153" s="58">
        <f>'IGP Info'!B2</f>
        <v>0</v>
      </c>
      <c r="C153" s="58">
        <f>'IGP Info'!C2</f>
        <v>0</v>
      </c>
      <c r="D153" s="58" t="str">
        <f>'IGP Info'!D2</f>
        <v>LOCAL GOVERNANCE INSTITUTIONS COMPARATIVE ASSESSMENT (LoGICA) PROFILE: PROFILE COMPLETION INFORMATION</v>
      </c>
      <c r="E153" s="58">
        <f>'IGP Info'!E2</f>
        <v>0</v>
      </c>
    </row>
    <row r="154" spans="1:17">
      <c r="A154" s="58">
        <f>'IGP Info'!A3</f>
        <v>0</v>
      </c>
      <c r="B154" s="58">
        <f>'IGP Info'!B3</f>
        <v>0</v>
      </c>
      <c r="C154" s="58">
        <f>'IGP Info'!C3</f>
        <v>0</v>
      </c>
      <c r="D154" s="58">
        <f>'IGP Info'!D3</f>
        <v>0</v>
      </c>
      <c r="E154" s="58">
        <f>'IGP Info'!E3</f>
        <v>0</v>
      </c>
    </row>
    <row r="155" spans="1:17">
      <c r="A155" s="58">
        <f>'IGP Info'!A4</f>
        <v>0</v>
      </c>
      <c r="B155" s="58">
        <f>'IGP Info'!B4</f>
        <v>0</v>
      </c>
      <c r="C155" s="58">
        <f>'IGP Info'!C4</f>
        <v>0</v>
      </c>
      <c r="D155" s="58">
        <f>'IGP Info'!D4</f>
        <v>0</v>
      </c>
      <c r="E155" s="58">
        <f>'IGP Info'!E4</f>
        <v>0</v>
      </c>
    </row>
    <row r="156" spans="1:17">
      <c r="A156" s="58">
        <f>'IGP Info'!A5</f>
        <v>0</v>
      </c>
      <c r="B156" s="58">
        <f>'IGP Info'!B5</f>
        <v>0</v>
      </c>
      <c r="C156" s="58" t="str">
        <f>'IGP Info'!C5</f>
        <v>Z1</v>
      </c>
      <c r="D156" s="58" t="str">
        <f>'IGP Info'!D5</f>
        <v>Completion of LoGICA Assessment and Profile</v>
      </c>
      <c r="E156" s="58">
        <f>'IGP Info'!E5</f>
        <v>0</v>
      </c>
    </row>
    <row r="157" spans="1:17">
      <c r="A157" s="58">
        <f>'IGP Info'!A6</f>
        <v>0</v>
      </c>
      <c r="B157" s="58">
        <f>'IGP Info'!B6</f>
        <v>0</v>
      </c>
      <c r="C157" s="58" t="str">
        <f>'IGP Info'!C6</f>
        <v>Z1.1</v>
      </c>
      <c r="D157" s="58" t="str">
        <f>'IGP Info'!D6</f>
        <v>Name(s) of researcher(s) completing IGP</v>
      </c>
      <c r="E157" s="58" t="str">
        <f>'IGP Info'!E6</f>
        <v>Francisco Vázquez Ahued</v>
      </c>
    </row>
    <row r="158" spans="1:17">
      <c r="A158" s="58">
        <f>'IGP Info'!A7</f>
        <v>0</v>
      </c>
      <c r="B158" s="58">
        <f>'IGP Info'!B7</f>
        <v>0</v>
      </c>
      <c r="C158" s="58" t="str">
        <f>'IGP Info'!C7</f>
        <v>Z1.2</v>
      </c>
      <c r="D158" s="58" t="str">
        <f>'IGP Info'!D7</f>
        <v>Name of peer reviewer(s) / country expert(s) (if any)</v>
      </c>
      <c r="E158" s="58">
        <f>'IGP Info'!E7</f>
        <v>0</v>
      </c>
    </row>
    <row r="159" spans="1:17">
      <c r="A159" s="58">
        <f>'IGP Info'!A8</f>
        <v>0</v>
      </c>
      <c r="B159" s="58">
        <f>'IGP Info'!B8</f>
        <v>0</v>
      </c>
      <c r="C159" s="58" t="str">
        <f>'IGP Info'!C8</f>
        <v>Z1.3</v>
      </c>
      <c r="D159" s="58" t="str">
        <f>'IGP Info'!D8</f>
        <v>Name of LPSA Reviewer</v>
      </c>
      <c r="E159" s="58" t="str">
        <f>'IGP Info'!E8</f>
        <v>Jamie Boex</v>
      </c>
    </row>
    <row r="160" spans="1:17">
      <c r="A160" s="58">
        <f>'IGP Info'!A9</f>
        <v>0</v>
      </c>
      <c r="B160" s="58">
        <f>'IGP Info'!B9</f>
        <v>0</v>
      </c>
      <c r="C160" s="58">
        <f>'IGP Info'!C9</f>
        <v>0</v>
      </c>
      <c r="D160" s="58">
        <f>'IGP Info'!D9</f>
        <v>0</v>
      </c>
      <c r="E160" s="58">
        <f>'IGP Info'!E9</f>
        <v>0</v>
      </c>
    </row>
    <row r="161" spans="1:5">
      <c r="A161" s="58">
        <f>'IGP Info'!A10</f>
        <v>0</v>
      </c>
      <c r="B161" s="58">
        <f>'IGP Info'!B10</f>
        <v>0</v>
      </c>
      <c r="C161" s="58" t="str">
        <f>'IGP Info'!C10</f>
        <v>Z4</v>
      </c>
      <c r="D161" s="58" t="str">
        <f>'IGP Info'!D10</f>
        <v>LoGICA Assessment Abstract</v>
      </c>
      <c r="E161" s="58">
        <f>'IGP Info'!E10</f>
        <v>0</v>
      </c>
    </row>
    <row r="162" spans="1:5">
      <c r="A162" s="58">
        <f>'IGP Info'!A11</f>
        <v>0</v>
      </c>
      <c r="B162" s="58">
        <f>'IGP Info'!B11</f>
        <v>0</v>
      </c>
      <c r="C162" s="58">
        <f>'IGP Info'!C11</f>
        <v>0</v>
      </c>
      <c r="D162" s="58">
        <f>'IGP Info'!D11</f>
        <v>0</v>
      </c>
      <c r="E162" s="58">
        <f>'IGP Info'!E11</f>
        <v>0</v>
      </c>
    </row>
    <row r="163" spans="1:5">
      <c r="A163" s="58">
        <f>'IGP Info'!A12</f>
        <v>0</v>
      </c>
      <c r="B163" s="58">
        <f>'IGP Info'!B12</f>
        <v>0</v>
      </c>
      <c r="C163" s="58" t="str">
        <f>'IGP Info'!C12</f>
        <v>Z4.1</v>
      </c>
      <c r="D163" s="58" t="str">
        <f>'IGP Info'!D12</f>
        <v>General Intergovernment Context - One paragraph</v>
      </c>
      <c r="E163" s="58">
        <f>'IGP Info'!E12</f>
        <v>0</v>
      </c>
    </row>
    <row r="164" spans="1:5">
      <c r="A164" s="58">
        <f>'IGP Info'!A13</f>
        <v>0</v>
      </c>
      <c r="B164" s="58">
        <f>'IGP Info'!B13</f>
        <v>0</v>
      </c>
      <c r="C164" s="58">
        <f>'IGP Info'!C13</f>
        <v>0</v>
      </c>
      <c r="D164" s="58" t="str">
        <f>'IGP Info'!D13</f>
        <v>Argentina has been a federal country since 1824. States and municipalities have been constitutionally recognized as integral parts of the federal since 1853. Even though they receive a relatively high share of their budget from federal transfers, provinces (55% of budget comes from federal transfers) and municipalities (between 50% and 70% of revenues come from the federal government) have extensive spending and administrative autonomy. Provinces in Argentina play an leading role in the provision of frontline public services, including education, health, and social protection. While municipalities play a relatively small role in these concurrent functions, they playing a more important role in areas such as housing, community amenities, and environmental protection.</v>
      </c>
      <c r="E164" s="58">
        <f>'IGP Info'!E13</f>
        <v>0</v>
      </c>
    </row>
    <row r="165" spans="1:5">
      <c r="A165" s="58">
        <f>'IGP Info'!A14</f>
        <v>0</v>
      </c>
      <c r="B165" s="58">
        <f>'IGP Info'!B14</f>
        <v>0</v>
      </c>
      <c r="C165" s="58">
        <f>'IGP Info'!C14</f>
        <v>0</v>
      </c>
      <c r="D165" s="58">
        <f>'IGP Info'!D14</f>
        <v>0</v>
      </c>
      <c r="E165" s="58">
        <f>'IGP Info'!E14</f>
        <v>0</v>
      </c>
    </row>
    <row r="166" spans="1:5">
      <c r="A166" s="58">
        <f>'IGP Info'!A15</f>
        <v>0</v>
      </c>
      <c r="B166" s="58">
        <f>'IGP Info'!B15</f>
        <v>0</v>
      </c>
      <c r="C166" s="58" t="str">
        <f>'IGP Info'!C15</f>
        <v>Z4.2</v>
      </c>
      <c r="D166" s="58" t="str">
        <f>'IGP Info'!D15</f>
        <v>Subnational governance structure - One paragraph</v>
      </c>
      <c r="E166" s="58">
        <f>'IGP Info'!E15</f>
        <v>0</v>
      </c>
    </row>
    <row r="167" spans="1:5">
      <c r="A167" s="58">
        <f>'IGP Info'!A16</f>
        <v>0</v>
      </c>
      <c r="B167" s="58">
        <f>'IGP Info'!B16</f>
        <v>0</v>
      </c>
      <c r="C167" s="58">
        <f>'IGP Info'!C16</f>
        <v>0</v>
      </c>
      <c r="D167" s="58" t="str">
        <f>'IGP Info'!D16</f>
        <v>The federal constitution provides the basis for Argentina's intergovernmental structure at the province and local levels. Argentina is divided in 23 provinces plus the capital city of Buenos Aires and 2,327 municipalities. All provinces and municipalities have the same functions and responsibilities irrespective of their level of development. While provinces functions are extensive and cover all areas of government, municipalities functions are centered around general local government services such as waste collection. Provinces have large SOE sectors, including the ownership of electric and water utilities.</v>
      </c>
      <c r="E167" s="58">
        <f>'IGP Info'!E16</f>
        <v>0</v>
      </c>
    </row>
    <row r="168" spans="1:5">
      <c r="A168" s="58">
        <f>'IGP Info'!A17</f>
        <v>0</v>
      </c>
      <c r="B168" s="58">
        <f>'IGP Info'!B17</f>
        <v>0</v>
      </c>
      <c r="C168" s="58">
        <f>'IGP Info'!C17</f>
        <v>0</v>
      </c>
      <c r="D168" s="58">
        <f>'IGP Info'!D17</f>
        <v>0</v>
      </c>
      <c r="E168" s="58">
        <f>'IGP Info'!E17</f>
        <v>0</v>
      </c>
    </row>
    <row r="169" spans="1:5">
      <c r="A169" s="58">
        <f>'IGP Info'!A18</f>
        <v>0</v>
      </c>
      <c r="B169" s="58">
        <f>'IGP Info'!B18</f>
        <v>0</v>
      </c>
      <c r="C169" s="58" t="str">
        <f>'IGP Info'!C18</f>
        <v>Z4.3</v>
      </c>
      <c r="D169" s="58" t="str">
        <f>'IGP Info'!D18</f>
        <v>Nature of subnational governance institutions - One paragraph</v>
      </c>
      <c r="E169" s="58">
        <f>'IGP Info'!E18</f>
        <v>0</v>
      </c>
    </row>
    <row r="170" spans="1:5">
      <c r="A170" s="58">
        <f>'IGP Info'!A19</f>
        <v>0</v>
      </c>
      <c r="B170" s="58">
        <f>'IGP Info'!B19</f>
        <v>0</v>
      </c>
      <c r="C170" s="58">
        <f>'IGP Info'!C19</f>
        <v>0</v>
      </c>
      <c r="D170" s="58" t="str">
        <f>'IGP Info'!D19</f>
        <v>Both provinces and municipalities are devolved subnational government institutions with extensive powers and functions, though provinces are disproportionately more relevant in terms of public service provision. Provinces replicate the federal structure of an executive, legislative, and judiciary poiwers. Governors and state legislators are elected directly every 4 and 2 years, respectively. Municipalities have a local council presided by a mayor. Although municipalities are operate as autonomous government institutions and authoritatively pass their own budgets, their functional responsibilities are largely limited to exclusive local government functions, while municipal taxes and charges are determined at the provincial level.</v>
      </c>
      <c r="E170" s="58">
        <f>'IGP Info'!E19</f>
        <v>0</v>
      </c>
    </row>
    <row r="171" spans="1:5">
      <c r="A171" s="58">
        <f>'IGP Info'!A20</f>
        <v>0</v>
      </c>
      <c r="B171" s="58">
        <f>'IGP Info'!B20</f>
        <v>0</v>
      </c>
      <c r="C171" s="58">
        <f>'IGP Info'!C20</f>
        <v>0</v>
      </c>
      <c r="D171" s="58">
        <f>'IGP Info'!D20</f>
        <v>0</v>
      </c>
      <c r="E171" s="58">
        <f>'IGP Info'!E20</f>
        <v>0</v>
      </c>
    </row>
    <row r="172" spans="1:5">
      <c r="A172" s="58">
        <f>'IGP Info'!A21</f>
        <v>0</v>
      </c>
      <c r="B172" s="58">
        <f>'IGP Info'!B21</f>
        <v>0</v>
      </c>
      <c r="C172" s="58" t="str">
        <f>'IGP Info'!C21</f>
        <v>Z4.4</v>
      </c>
      <c r="D172" s="58" t="str">
        <f>'IGP Info'!D21</f>
        <v>Assignment of functions and responsibilities - One paragraph (Optional)</v>
      </c>
      <c r="E172" s="58">
        <f>'IGP Info'!E21</f>
        <v>0</v>
      </c>
    </row>
    <row r="173" spans="1:5">
      <c r="A173" s="58">
        <f>'IGP Info'!A22</f>
        <v>0</v>
      </c>
      <c r="B173" s="58">
        <f>'IGP Info'!B22</f>
        <v>0</v>
      </c>
      <c r="C173" s="58">
        <f>'IGP Info'!C22</f>
        <v>0</v>
      </c>
      <c r="D173" s="58" t="str">
        <f>'IGP Info'!D22</f>
        <v>Assignment of functions and responsibilities in Argentina is complicated, particularly between the federal and the provincial level. Functions like education and health are concurrent, with little clarity as to where the responsibilities for each level of government begins and ends. In practice, local governments play a limited role in concurrent functions, such as public education, public health and social protection. Some taxes are also concurrent, with effective double consumption taxes being common. The latest round of reforms tried to clarify the responsibilities of provinces, while trying to simplify their complicated tax structure and overlapping with the federal government. Water and electricity are provincial functions, with the exception of the city of Buenos Aires, where the federal government provides these services.</v>
      </c>
      <c r="E173" s="58">
        <f>'IGP Info'!E22</f>
        <v>0</v>
      </c>
    </row>
    <row r="174" spans="1:5">
      <c r="A174" s="58">
        <f>'IGP Info'!A23</f>
        <v>0</v>
      </c>
      <c r="B174" s="58">
        <f>'IGP Info'!B23</f>
        <v>0</v>
      </c>
      <c r="C174" s="58">
        <f>'IGP Info'!C23</f>
        <v>0</v>
      </c>
      <c r="D174" s="58">
        <f>'IGP Info'!D23</f>
        <v>0</v>
      </c>
      <c r="E174" s="58">
        <f>'IGP Info'!E23</f>
        <v>0</v>
      </c>
    </row>
    <row r="175" spans="1:5">
      <c r="A175" s="58">
        <f>'IGP Info'!A24</f>
        <v>0</v>
      </c>
      <c r="B175" s="58">
        <f>'IGP Info'!B24</f>
        <v>0</v>
      </c>
      <c r="C175" s="58" t="str">
        <f>'IGP Info'!C24</f>
        <v>Z4.10</v>
      </c>
      <c r="D175" s="58" t="str">
        <f>'IGP Info'!D24</f>
        <v>References and Resources - List</v>
      </c>
      <c r="E175" s="58">
        <f>'IGP Info'!E24</f>
        <v>0</v>
      </c>
    </row>
    <row r="176" spans="1:5">
      <c r="A176" s="58">
        <f>'IGP Info'!A25</f>
        <v>0</v>
      </c>
      <c r="B176" s="58">
        <f>'IGP Info'!B25</f>
        <v>0</v>
      </c>
      <c r="C176" s="58">
        <f>'IGP Info'!C25</f>
        <v>0</v>
      </c>
      <c r="D176" s="58" t="str">
        <f>'IGP Info'!D25</f>
        <v>Panorama de las relaciones fiscales entre niveles de gobierno</v>
      </c>
      <c r="E176" s="58">
        <f>'IGP Info'!E25</f>
        <v>0</v>
      </c>
    </row>
    <row r="177" spans="1:17">
      <c r="A177" s="58">
        <f>'IGP Info'!A26</f>
        <v>0</v>
      </c>
      <c r="B177" s="58">
        <f>'IGP Info'!B26</f>
        <v>0</v>
      </c>
      <c r="C177" s="58">
        <f>'IGP Info'!C26</f>
        <v>0</v>
      </c>
      <c r="D177" s="58">
        <f>'IGP Info'!D26</f>
        <v>0</v>
      </c>
      <c r="E177" s="58">
        <f>'IGP Info'!E26</f>
        <v>0</v>
      </c>
    </row>
    <row r="178" spans="1:17">
      <c r="A178" s="58">
        <f>'IGP Info'!A27</f>
        <v>0</v>
      </c>
      <c r="B178" s="58">
        <f>'IGP Info'!B27</f>
        <v>0</v>
      </c>
      <c r="C178" s="58">
        <f>'IGP Info'!C27</f>
        <v>0</v>
      </c>
      <c r="D178" s="58" t="str">
        <f>'IGP Info'!D27</f>
        <v>https://www.sng-wofi.org/country-profiles/argentina.html</v>
      </c>
      <c r="E178" s="58">
        <f>'IGP Info'!E27</f>
        <v>0</v>
      </c>
    </row>
    <row r="179" spans="1:17">
      <c r="A179" s="58">
        <f>'IGP Info'!A28</f>
        <v>0</v>
      </c>
      <c r="B179" s="58">
        <f>'IGP Info'!B28</f>
        <v>0</v>
      </c>
      <c r="C179" s="58">
        <f>'IGP Info'!C28</f>
        <v>0</v>
      </c>
      <c r="D179" s="58" t="str">
        <f>'IGP Info'!D28</f>
        <v>https://localgov.unwomen.org/country/ARG</v>
      </c>
      <c r="E179" s="58">
        <f>'IGP Info'!E28</f>
        <v>0</v>
      </c>
    </row>
    <row r="180" spans="1:17">
      <c r="A180" s="58">
        <f>'IGP Info'!A29</f>
        <v>0</v>
      </c>
      <c r="B180" s="58">
        <f>'IGP Info'!B29</f>
        <v>0</v>
      </c>
      <c r="C180" s="58">
        <f>'IGP Info'!C29</f>
        <v>0</v>
      </c>
      <c r="D180" s="58">
        <f>'IGP Info'!D29</f>
        <v>0</v>
      </c>
      <c r="E180" s="58">
        <f>'IGP Info'!E29</f>
        <v>0</v>
      </c>
    </row>
    <row r="181" spans="1:17">
      <c r="A181" s="58">
        <f>'IGP Info'!A30</f>
        <v>0</v>
      </c>
      <c r="B181" s="58">
        <f>'IGP Info'!B30</f>
        <v>0</v>
      </c>
      <c r="C181" s="58">
        <f>'IGP Info'!C30</f>
        <v>0</v>
      </c>
      <c r="D181" s="58">
        <f>'IGP Info'!D30</f>
        <v>0</v>
      </c>
      <c r="E181" s="58">
        <f>'IGP Info'!E30</f>
        <v>0</v>
      </c>
    </row>
    <row r="182" spans="1:17">
      <c r="A182" s="58">
        <f>'IGP Info'!A31</f>
        <v>0</v>
      </c>
      <c r="B182" s="58">
        <f>'IGP Info'!B31</f>
        <v>0</v>
      </c>
      <c r="C182" s="58">
        <f>'IGP Info'!C31</f>
        <v>0</v>
      </c>
      <c r="D182" s="58">
        <f>'IGP Info'!D31</f>
        <v>0</v>
      </c>
      <c r="E182" s="58">
        <f>'IGP Info'!E31</f>
        <v>0</v>
      </c>
    </row>
    <row r="183" spans="1:17" s="197" customFormat="1" ht="12" thickBot="1">
      <c r="A183" s="197">
        <f>'IGP Info'!A32</f>
        <v>0</v>
      </c>
      <c r="B183" s="197">
        <f>'IGP Info'!B32</f>
        <v>0</v>
      </c>
      <c r="C183" s="197">
        <f>'IGP Info'!C32</f>
        <v>0</v>
      </c>
      <c r="D183" s="197">
        <f>'IGP Info'!D32</f>
        <v>0</v>
      </c>
      <c r="E183" s="197">
        <f>'IGP Info'!E32</f>
        <v>0</v>
      </c>
      <c r="F183" s="199"/>
      <c r="G183" s="200"/>
      <c r="I183" s="196"/>
      <c r="J183" s="196"/>
      <c r="K183" s="196"/>
      <c r="L183" s="196"/>
      <c r="N183" s="198"/>
      <c r="O183" s="198"/>
      <c r="P183" s="198"/>
      <c r="Q183" s="198"/>
    </row>
  </sheetData>
  <sheetProtection sheet="1" objects="1" scenarios="1"/>
  <mergeCells count="4">
    <mergeCell ref="E4:G4"/>
    <mergeCell ref="I4:L4"/>
    <mergeCell ref="E27:R27"/>
    <mergeCell ref="C2:Q2"/>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14FC72B15E0448363FF47C2DE3DEB" ma:contentTypeVersion="14" ma:contentTypeDescription="Create a new document." ma:contentTypeScope="" ma:versionID="3f603990ebd690835dc209db9f37b41d">
  <xsd:schema xmlns:xsd="http://www.w3.org/2001/XMLSchema" xmlns:xs="http://www.w3.org/2001/XMLSchema" xmlns:p="http://schemas.microsoft.com/office/2006/metadata/properties" xmlns:ns2="960ecaf0-7151-4a2b-a5a2-34de11608dbf" xmlns:ns3="b59d2d6f-7a66-4016-b850-8ad664ddea89" targetNamespace="http://schemas.microsoft.com/office/2006/metadata/properties" ma:root="true" ma:fieldsID="6b3e75b60b5dac37d84577c33bd7dee3" ns2:_="" ns3:_="">
    <xsd:import namespace="960ecaf0-7151-4a2b-a5a2-34de11608dbf"/>
    <xsd:import namespace="b59d2d6f-7a66-4016-b850-8ad664ddea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ecaf0-7151-4a2b-a5a2-34de11608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4d8a0f-8552-4c0d-a454-42b2ccdb029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9d2d6f-7a66-4016-b850-8ad664ddea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087ee1be-5a49-465d-93f7-85d5832e39f2}" ma:internalName="TaxCatchAll" ma:showField="CatchAllData" ma:web="b59d2d6f-7a66-4016-b850-8ad664ddea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0ecaf0-7151-4a2b-a5a2-34de11608dbf">
      <Terms xmlns="http://schemas.microsoft.com/office/infopath/2007/PartnerControls"/>
    </lcf76f155ced4ddcb4097134ff3c332f>
    <TaxCatchAll xmlns="b59d2d6f-7a66-4016-b850-8ad664ddea89" xsi:nil="true"/>
  </documentManagement>
</p:properties>
</file>

<file path=customXml/itemProps1.xml><?xml version="1.0" encoding="utf-8"?>
<ds:datastoreItem xmlns:ds="http://schemas.openxmlformats.org/officeDocument/2006/customXml" ds:itemID="{F52CB7FD-89B2-4524-8E37-851FED9A1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ecaf0-7151-4a2b-a5a2-34de11608dbf"/>
    <ds:schemaRef ds:uri="b59d2d6f-7a66-4016-b850-8ad664dde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89CE87-FD7B-4D8A-8752-69BB31C5A49E}">
  <ds:schemaRefs>
    <ds:schemaRef ds:uri="http://schemas.microsoft.com/sharepoint/v3/contenttype/forms"/>
  </ds:schemaRefs>
</ds:datastoreItem>
</file>

<file path=customXml/itemProps3.xml><?xml version="1.0" encoding="utf-8"?>
<ds:datastoreItem xmlns:ds="http://schemas.openxmlformats.org/officeDocument/2006/customXml" ds:itemID="{A3A44863-20C1-46A5-9976-E0C188E6850C}">
  <ds:schemaRefs>
    <ds:schemaRef ds:uri="http://schemas.microsoft.com/office/2006/metadata/properties"/>
    <ds:schemaRef ds:uri="http://schemas.microsoft.com/office/infopath/2007/PartnerControls"/>
    <ds:schemaRef ds:uri="960ecaf0-7151-4a2b-a5a2-34de11608dbf"/>
    <ds:schemaRef ds:uri="b59d2d6f-7a66-4016-b850-8ad664ddea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IGP1 Structure</vt:lpstr>
      <vt:lpstr>IGP2 Governance</vt:lpstr>
      <vt:lpstr>IGP3 Functions</vt:lpstr>
      <vt:lpstr>IGP Info</vt:lpstr>
      <vt:lpstr>IGP Country Notes </vt:lpstr>
      <vt:lpstr>IGP Extract</vt:lpstr>
      <vt:lpstr>'IGP Info'!Print_Area</vt:lpstr>
      <vt:lpstr>'IGP3 Functions'!Print_Area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Jamie</dc:creator>
  <cp:lastModifiedBy>Jamie Boex</cp:lastModifiedBy>
  <cp:lastPrinted>2023-08-21T18:29:22Z</cp:lastPrinted>
  <dcterms:created xsi:type="dcterms:W3CDTF">2014-03-28T01:38:34Z</dcterms:created>
  <dcterms:modified xsi:type="dcterms:W3CDTF">2023-12-01T19:29:29Z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0x010100DF514FC72B15E0448363FF47C2DE3DEB</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